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3155" windowHeight="11460"/>
  </bookViews>
  <sheets>
    <sheet name="Целевые индикаторы" sheetId="23" r:id="rId1"/>
    <sheet name="Ожидаемые результаты" sheetId="25" r:id="rId2"/>
    <sheet name="Расходные обязательства" sheetId="24" r:id="rId3"/>
  </sheets>
  <externalReferences>
    <externalReference r:id="rId4"/>
  </externalReferences>
  <definedNames>
    <definedName name="_xlnm._FilterDatabase" localSheetId="0" hidden="1">'Целевые индикаторы'!$A$4:$M$12</definedName>
    <definedName name="_xlnm.Print_Titles" localSheetId="0">'Целевые индикаторы'!$4:$5</definedName>
    <definedName name="_xlnm.Print_Area" localSheetId="0">'Целевые индикаторы'!$A$1:$J$81</definedName>
  </definedNames>
  <calcPr calcId="125725"/>
</workbook>
</file>

<file path=xl/calcChain.xml><?xml version="1.0" encoding="utf-8"?>
<calcChain xmlns="http://schemas.openxmlformats.org/spreadsheetml/2006/main">
  <c r="G70" i="23"/>
  <c r="G48"/>
  <c r="G28" i="25"/>
  <c r="G26"/>
  <c r="G21"/>
  <c r="G22"/>
  <c r="G23"/>
  <c r="G18"/>
  <c r="G19"/>
  <c r="G20"/>
  <c r="G14"/>
  <c r="E207" i="24"/>
  <c r="E144"/>
  <c r="E143"/>
  <c r="E139" s="1"/>
  <c r="D144"/>
  <c r="D140" s="1"/>
  <c r="D143"/>
  <c r="E17"/>
  <c r="E16"/>
  <c r="E15"/>
  <c r="D17"/>
  <c r="D16"/>
  <c r="D15"/>
  <c r="E96"/>
  <c r="E97"/>
  <c r="E140"/>
  <c r="D139"/>
  <c r="E112"/>
  <c r="E95"/>
  <c r="F105"/>
  <c r="F104"/>
  <c r="F103"/>
  <c r="E102"/>
  <c r="D102"/>
  <c r="E48"/>
  <c r="E47"/>
  <c r="D48"/>
  <c r="D47"/>
  <c r="F45"/>
  <c r="F44"/>
  <c r="F43"/>
  <c r="E42"/>
  <c r="D42"/>
  <c r="E120"/>
  <c r="E119"/>
  <c r="D120"/>
  <c r="D119"/>
  <c r="E108"/>
  <c r="D108"/>
  <c r="D96" s="1"/>
  <c r="D107"/>
  <c r="D95" s="1"/>
  <c r="G27" i="23"/>
  <c r="F102" i="24" l="1"/>
  <c r="F42"/>
  <c r="G34" i="25"/>
  <c r="G31"/>
  <c r="G15"/>
  <c r="G13"/>
  <c r="G12"/>
  <c r="G11"/>
  <c r="G10"/>
  <c r="G9"/>
  <c r="F209" i="24"/>
  <c r="F208"/>
  <c r="F207"/>
  <c r="E206"/>
  <c r="D206"/>
  <c r="E205"/>
  <c r="D205"/>
  <c r="E204"/>
  <c r="D204"/>
  <c r="E203"/>
  <c r="D203"/>
  <c r="F201"/>
  <c r="F200"/>
  <c r="F199"/>
  <c r="E198"/>
  <c r="D198"/>
  <c r="F197"/>
  <c r="F196"/>
  <c r="F195"/>
  <c r="E194"/>
  <c r="D194"/>
  <c r="E193"/>
  <c r="D193"/>
  <c r="D189" s="1"/>
  <c r="E192"/>
  <c r="D192"/>
  <c r="E191"/>
  <c r="D191"/>
  <c r="D187" s="1"/>
  <c r="F185"/>
  <c r="F184"/>
  <c r="F183"/>
  <c r="E182"/>
  <c r="D182"/>
  <c r="E181"/>
  <c r="D181"/>
  <c r="E180"/>
  <c r="D180"/>
  <c r="E179"/>
  <c r="D179"/>
  <c r="F177"/>
  <c r="F176"/>
  <c r="F175"/>
  <c r="E174"/>
  <c r="D174"/>
  <c r="F173"/>
  <c r="F172"/>
  <c r="F171"/>
  <c r="E170"/>
  <c r="D170"/>
  <c r="E169"/>
  <c r="D169"/>
  <c r="D165" s="1"/>
  <c r="E168"/>
  <c r="D168"/>
  <c r="D164" s="1"/>
  <c r="E167"/>
  <c r="D167"/>
  <c r="F161"/>
  <c r="F160"/>
  <c r="F159"/>
  <c r="E158"/>
  <c r="D158"/>
  <c r="F157"/>
  <c r="F156"/>
  <c r="F155"/>
  <c r="E154"/>
  <c r="D154"/>
  <c r="F153"/>
  <c r="F152"/>
  <c r="F151"/>
  <c r="D150"/>
  <c r="F149"/>
  <c r="F148"/>
  <c r="F147"/>
  <c r="D146"/>
  <c r="E145"/>
  <c r="E141" s="1"/>
  <c r="D145"/>
  <c r="D141" s="1"/>
  <c r="F137"/>
  <c r="F136"/>
  <c r="F135"/>
  <c r="E134"/>
  <c r="D134"/>
  <c r="F133"/>
  <c r="F132"/>
  <c r="F131"/>
  <c r="E130"/>
  <c r="D130"/>
  <c r="F129"/>
  <c r="F128"/>
  <c r="F127"/>
  <c r="E126"/>
  <c r="D126"/>
  <c r="F125"/>
  <c r="F124"/>
  <c r="F123"/>
  <c r="E122"/>
  <c r="D122"/>
  <c r="E121"/>
  <c r="D121"/>
  <c r="F117"/>
  <c r="F116"/>
  <c r="F115"/>
  <c r="E114"/>
  <c r="D114"/>
  <c r="F113"/>
  <c r="F112"/>
  <c r="F111"/>
  <c r="E110"/>
  <c r="D110"/>
  <c r="F109"/>
  <c r="F108"/>
  <c r="D106"/>
  <c r="F101"/>
  <c r="F100"/>
  <c r="F99"/>
  <c r="E98"/>
  <c r="D98"/>
  <c r="D97"/>
  <c r="D93" s="1"/>
  <c r="F89"/>
  <c r="F88"/>
  <c r="D86"/>
  <c r="E86"/>
  <c r="F85"/>
  <c r="F84"/>
  <c r="F83"/>
  <c r="D82"/>
  <c r="E82"/>
  <c r="F81"/>
  <c r="F80"/>
  <c r="F79"/>
  <c r="E78"/>
  <c r="D78"/>
  <c r="E77"/>
  <c r="D77"/>
  <c r="E76"/>
  <c r="D76"/>
  <c r="E75"/>
  <c r="F73"/>
  <c r="F72"/>
  <c r="F71"/>
  <c r="E70"/>
  <c r="D70"/>
  <c r="F69"/>
  <c r="F68"/>
  <c r="F67"/>
  <c r="E66"/>
  <c r="D66"/>
  <c r="F65"/>
  <c r="F64"/>
  <c r="F63"/>
  <c r="E62"/>
  <c r="D62"/>
  <c r="F61"/>
  <c r="F60"/>
  <c r="F59"/>
  <c r="D58"/>
  <c r="F57"/>
  <c r="F56"/>
  <c r="F55"/>
  <c r="E54"/>
  <c r="D54"/>
  <c r="F53"/>
  <c r="F52"/>
  <c r="F51"/>
  <c r="E50"/>
  <c r="D50"/>
  <c r="E49"/>
  <c r="D49"/>
  <c r="F41"/>
  <c r="F40"/>
  <c r="F39"/>
  <c r="D38"/>
  <c r="F37"/>
  <c r="F36"/>
  <c r="F35"/>
  <c r="E34"/>
  <c r="D34"/>
  <c r="F33"/>
  <c r="F32"/>
  <c r="F31"/>
  <c r="E30"/>
  <c r="D30"/>
  <c r="F29"/>
  <c r="F28"/>
  <c r="F27"/>
  <c r="E26"/>
  <c r="D26"/>
  <c r="F25"/>
  <c r="F24"/>
  <c r="F23"/>
  <c r="E22"/>
  <c r="D22"/>
  <c r="F21"/>
  <c r="F20"/>
  <c r="F19"/>
  <c r="E18"/>
  <c r="D18"/>
  <c r="E13"/>
  <c r="D13"/>
  <c r="G61" i="23"/>
  <c r="G58"/>
  <c r="G57"/>
  <c r="G33"/>
  <c r="G26"/>
  <c r="G17"/>
  <c r="G18"/>
  <c r="G19"/>
  <c r="G20"/>
  <c r="G21"/>
  <c r="G22"/>
  <c r="G16"/>
  <c r="G15"/>
  <c r="G31"/>
  <c r="G30"/>
  <c r="E187" i="24" l="1"/>
  <c r="F187" s="1"/>
  <c r="F174"/>
  <c r="F205"/>
  <c r="F34"/>
  <c r="F169"/>
  <c r="F181"/>
  <c r="F144"/>
  <c r="F114"/>
  <c r="E188"/>
  <c r="E202"/>
  <c r="F110"/>
  <c r="F122"/>
  <c r="F62"/>
  <c r="F76"/>
  <c r="F134"/>
  <c r="F194"/>
  <c r="F70"/>
  <c r="F121"/>
  <c r="F145"/>
  <c r="F182"/>
  <c r="F204"/>
  <c r="F203"/>
  <c r="D163"/>
  <c r="D162" s="1"/>
  <c r="F167"/>
  <c r="E150"/>
  <c r="F150" s="1"/>
  <c r="F22"/>
  <c r="F82"/>
  <c r="F97"/>
  <c r="F119"/>
  <c r="F126"/>
  <c r="F154"/>
  <c r="E165"/>
  <c r="F165" s="1"/>
  <c r="F179"/>
  <c r="E190"/>
  <c r="F13"/>
  <c r="F77"/>
  <c r="E93"/>
  <c r="F93" s="1"/>
  <c r="F130"/>
  <c r="F158"/>
  <c r="E163"/>
  <c r="F168"/>
  <c r="D92"/>
  <c r="D118"/>
  <c r="F17"/>
  <c r="F49"/>
  <c r="F78"/>
  <c r="E92"/>
  <c r="F120"/>
  <c r="D142"/>
  <c r="D9"/>
  <c r="E164"/>
  <c r="F164" s="1"/>
  <c r="D166"/>
  <c r="F170"/>
  <c r="F180"/>
  <c r="E189"/>
  <c r="F189" s="1"/>
  <c r="F191"/>
  <c r="F193"/>
  <c r="F206"/>
  <c r="F198"/>
  <c r="D178"/>
  <c r="D188"/>
  <c r="D186" s="1"/>
  <c r="F192"/>
  <c r="D94"/>
  <c r="F107"/>
  <c r="F98"/>
  <c r="F86"/>
  <c r="F66"/>
  <c r="D46"/>
  <c r="F54"/>
  <c r="F47"/>
  <c r="F48"/>
  <c r="D12"/>
  <c r="F50"/>
  <c r="F30"/>
  <c r="D14"/>
  <c r="F16"/>
  <c r="F26"/>
  <c r="F18"/>
  <c r="E12"/>
  <c r="D75"/>
  <c r="F87"/>
  <c r="D190"/>
  <c r="D202"/>
  <c r="E118"/>
  <c r="E146"/>
  <c r="F146" s="1"/>
  <c r="E166"/>
  <c r="E178"/>
  <c r="E38"/>
  <c r="F38" s="1"/>
  <c r="E46"/>
  <c r="E58"/>
  <c r="F58" s="1"/>
  <c r="E74"/>
  <c r="E106"/>
  <c r="F106" s="1"/>
  <c r="G9" i="23"/>
  <c r="G10"/>
  <c r="F202" i="24" l="1"/>
  <c r="F163"/>
  <c r="F118"/>
  <c r="F166"/>
  <c r="E162"/>
  <c r="F162" s="1"/>
  <c r="D138"/>
  <c r="F140"/>
  <c r="F188"/>
  <c r="F190"/>
  <c r="D8"/>
  <c r="D91"/>
  <c r="D90" s="1"/>
  <c r="F96"/>
  <c r="F141"/>
  <c r="F178"/>
  <c r="E186"/>
  <c r="F186" s="1"/>
  <c r="F46"/>
  <c r="F12"/>
  <c r="E11"/>
  <c r="F15"/>
  <c r="E14"/>
  <c r="F14" s="1"/>
  <c r="E91"/>
  <c r="F95"/>
  <c r="E94"/>
  <c r="F94" s="1"/>
  <c r="E9"/>
  <c r="F9" s="1"/>
  <c r="F143"/>
  <c r="E142"/>
  <c r="F142" s="1"/>
  <c r="F92"/>
  <c r="D74"/>
  <c r="F74" s="1"/>
  <c r="D11"/>
  <c r="F75"/>
  <c r="G68" i="23"/>
  <c r="G66"/>
  <c r="G65"/>
  <c r="G64"/>
  <c r="G56"/>
  <c r="G55"/>
  <c r="G52"/>
  <c r="G51"/>
  <c r="G50"/>
  <c r="G47"/>
  <c r="G46"/>
  <c r="G45"/>
  <c r="G44"/>
  <c r="G43"/>
  <c r="G42"/>
  <c r="G41"/>
  <c r="G40"/>
  <c r="G39"/>
  <c r="G38"/>
  <c r="G35"/>
  <c r="G32"/>
  <c r="G29"/>
  <c r="G28"/>
  <c r="G23"/>
  <c r="G25"/>
  <c r="G14"/>
  <c r="G13"/>
  <c r="E8" i="24" l="1"/>
  <c r="F8" s="1"/>
  <c r="E7"/>
  <c r="F11"/>
  <c r="E10"/>
  <c r="D10"/>
  <c r="D7"/>
  <c r="D6" s="1"/>
  <c r="F139"/>
  <c r="E138"/>
  <c r="F138" s="1"/>
  <c r="F91"/>
  <c r="E90"/>
  <c r="F90" s="1"/>
  <c r="G11" i="23"/>
  <c r="G12"/>
  <c r="F10" i="24" l="1"/>
  <c r="F7"/>
  <c r="E6"/>
  <c r="F6" s="1"/>
  <c r="V79" i="23"/>
  <c r="V5" s="1"/>
  <c r="W79"/>
  <c r="W5" s="1"/>
  <c r="Q1" l="1"/>
  <c r="V1" s="1"/>
  <c r="V2" s="1"/>
  <c r="Q2" l="1"/>
  <c r="Z6" l="1"/>
  <c r="X6"/>
  <c r="Y6"/>
  <c r="AA3"/>
  <c r="AB3"/>
  <c r="Z79" l="1"/>
  <c r="Z5" s="1"/>
  <c r="X79"/>
  <c r="X5" s="1"/>
  <c r="Y79"/>
  <c r="Y5" s="1"/>
  <c r="W1"/>
  <c r="W2" s="1"/>
  <c r="R6" l="1"/>
  <c r="S6"/>
  <c r="R1"/>
  <c r="R2" s="1"/>
  <c r="T6"/>
  <c r="U6"/>
  <c r="Y1"/>
  <c r="Y2" s="1"/>
  <c r="Q79"/>
  <c r="Q5" s="1"/>
  <c r="U1"/>
  <c r="U2" s="1"/>
  <c r="Z1"/>
  <c r="Z2" s="1"/>
  <c r="X1"/>
  <c r="X2" s="1"/>
  <c r="S1"/>
  <c r="S2" s="1"/>
  <c r="T1"/>
  <c r="T2" s="1"/>
  <c r="T79" l="1"/>
  <c r="T5" s="1"/>
  <c r="U79"/>
  <c r="U5" s="1"/>
  <c r="S79"/>
  <c r="S5" s="1"/>
  <c r="P6"/>
  <c r="P79" s="1"/>
  <c r="R79"/>
  <c r="R5" s="1"/>
  <c r="AI1"/>
  <c r="P5" l="1"/>
  <c r="AI6"/>
</calcChain>
</file>

<file path=xl/sharedStrings.xml><?xml version="1.0" encoding="utf-8"?>
<sst xmlns="http://schemas.openxmlformats.org/spreadsheetml/2006/main" count="1074" uniqueCount="287">
  <si>
    <t>3</t>
  </si>
  <si>
    <t>4</t>
  </si>
  <si>
    <t>5</t>
  </si>
  <si>
    <t>№
п/п</t>
  </si>
  <si>
    <t>Ед. изм.</t>
  </si>
  <si>
    <t>Направ
ленность</t>
  </si>
  <si>
    <t>К1 (степень достижения)*</t>
  </si>
  <si>
    <t>Причины отклонения от плана, отсутствия положительной динамики</t>
  </si>
  <si>
    <t>Предлагаемые меры по улучшению значений показателя</t>
  </si>
  <si>
    <t>Направ-
ленность</t>
  </si>
  <si>
    <t xml:space="preserve">К1 </t>
  </si>
  <si>
    <t xml:space="preserve">К2 </t>
  </si>
  <si>
    <t>всего</t>
  </si>
  <si>
    <t>Данные о фактических значениях отсутствуют</t>
  </si>
  <si>
    <t>Значительно перевыполнены (более 150%)</t>
  </si>
  <si>
    <t>Высокая степень (от 99,5 до 150%)</t>
  </si>
  <si>
    <t>Средняя степень (от 85 до 99,5%)</t>
  </si>
  <si>
    <t>Низкая степень (ниже 85%)</t>
  </si>
  <si>
    <t>Положительная динамика (К2≥101%)</t>
  </si>
  <si>
    <t>Отрицательная динамика (К2 &lt; 99%)</t>
  </si>
  <si>
    <t>Причины отклонения от плана</t>
  </si>
  <si>
    <t>Ответственный ГРБС</t>
  </si>
  <si>
    <t>æ</t>
  </si>
  <si>
    <t>*Степень достижения значений показателей рассчитана с учетом направленности показателей:</t>
  </si>
  <si>
    <t xml:space="preserve"> - показатель имеет среднюю степень достижения (от 85 до 99,5%)</t>
  </si>
  <si>
    <t xml:space="preserve"> - показатель имеет низкую степень достижения (ниже 85%)</t>
  </si>
  <si>
    <t>Значения на уровне 2018 года (К2 от 99 до 101%)</t>
  </si>
  <si>
    <t>Приложение №2</t>
  </si>
  <si>
    <t>1</t>
  </si>
  <si>
    <t>2</t>
  </si>
  <si>
    <t>Государственная программа, подпрограмма, основное мероприятие, целевой индикатор</t>
  </si>
  <si>
    <t>Значение целевого индикатора</t>
  </si>
  <si>
    <t>Подпрограмма "Развитие сельского хозяйства"</t>
  </si>
  <si>
    <t>Основное мероприятие "Стимулирование развития приоритетных подотраслей агропромышленного комплекса и развитие малых форм хозяйствования"</t>
  </si>
  <si>
    <t>Основное мероприятие "Обеспечение общих условий функционирования отраслей агропромышленного комплекса"</t>
  </si>
  <si>
    <t>Подпрограмма "Комплексное развитие сельских территорий"</t>
  </si>
  <si>
    <t>Основное мероприятие "Повышение уровня комфортности проживания в сельской местности"</t>
  </si>
  <si>
    <t>Основное мероприятие "Социально значимые мероприятия в сфере развития сельских территорий"</t>
  </si>
  <si>
    <t>Подпрограмма "Развитие мелиорации земель сельскохозяйственного назначения и эффективное вовлечение в оборот земель сельскохозяйственного назначения"</t>
  </si>
  <si>
    <t>Основное мероприятие "Предотвращение выбытия из сельскохозяйственного оборота земель сельскохозяйственного назначения"</t>
  </si>
  <si>
    <t>Подпрограмма "Развитие сельской кооперации"</t>
  </si>
  <si>
    <t>Основное мероприятие "Реализация регионального проекта "Акселерация субъектов малого и среднего предпринимательства", направленного на достижение целей, показателей и результатов федерального проекта "Акселерация субъектов малого и среднего предпринимательства"</t>
  </si>
  <si>
    <t>Основное мероприятие "Развитие отдельных направлений сельской кооперации"</t>
  </si>
  <si>
    <t>Подпрограмма "Обеспечение реализации государственной программы"</t>
  </si>
  <si>
    <t>Министерство</t>
  </si>
  <si>
    <t>Министерство транспорта Ульяновской области</t>
  </si>
  <si>
    <t>Государственная программа "Развитие агропромышленного комплекса, сельских территорий и регулирование рынков сельскохозяйственной продукции, сырья и продовольствия в Ульяновской области"</t>
  </si>
  <si>
    <t>тыс. тонн</t>
  </si>
  <si>
    <t>Доля застрахованного поголовья сельскохозяйственных животных в общем поголовье сельскохозяйственных животных</t>
  </si>
  <si>
    <t>%</t>
  </si>
  <si>
    <t>Доля застрахованной посевной (посадочной) площади в общей посевной (посадочной) площади (в условных единицах площади)</t>
  </si>
  <si>
    <t>Доля площади, засеваемой элитными семенами, в общей площади посевов, занятой семенами сортов растений</t>
  </si>
  <si>
    <t>тыс. голов</t>
  </si>
  <si>
    <t>Численность племенного маточного поголовья сельскохозяйственных животных (в пересчете на условные головы)</t>
  </si>
  <si>
    <t>6</t>
  </si>
  <si>
    <t>7</t>
  </si>
  <si>
    <t>тыс. гектаров</t>
  </si>
  <si>
    <t>8</t>
  </si>
  <si>
    <t>Численность товарного поголовья коров специализированных мясных пород</t>
  </si>
  <si>
    <t xml:space="preserve"> тыс. голов</t>
  </si>
  <si>
    <t>9</t>
  </si>
  <si>
    <t>10</t>
  </si>
  <si>
    <t>11</t>
  </si>
  <si>
    <t>единиц</t>
  </si>
  <si>
    <t>12</t>
  </si>
  <si>
    <t>Основное мероприятие "Развитие отдельных подотраслей растениеводства и животноводства"</t>
  </si>
  <si>
    <t>13</t>
  </si>
  <si>
    <t>14</t>
  </si>
  <si>
    <t>15</t>
  </si>
  <si>
    <t>Объем производства скота и птицы на убой (в живом весе)</t>
  </si>
  <si>
    <t>Объем производства товарной рыбы</t>
  </si>
  <si>
    <t>Площадь уходных работ за многолетними насаждениями (до вступления в товарное плодоношение, но не более 3 лет с момента закладки для садов интенсивного типа) в сельскохозяйственных организациях, крестьянских (фермерских) хозяйствах и у индивидуальных предпринимателей</t>
  </si>
  <si>
    <t>Объем реализованных зерновых культур собственного производства</t>
  </si>
  <si>
    <t>Размер площади земель, применительно к которым проведено преобразование материалов комплексного разномасштабного кадрирования плодородия почв на основе геоинформационных систем</t>
  </si>
  <si>
    <t>кв. метров</t>
  </si>
  <si>
    <t>километров</t>
  </si>
  <si>
    <t>Количество хозяйствующих субъектов, занятых в сфере розничной торговли</t>
  </si>
  <si>
    <t>Количество стационарных торговых объектов</t>
  </si>
  <si>
    <t>Обеспеченность населения площадью торговых объектов</t>
  </si>
  <si>
    <t xml:space="preserve"> кв. метров на 1000 человек</t>
  </si>
  <si>
    <t>Количество нестационарных торговых объектов</t>
  </si>
  <si>
    <t>Доля оборота розничной торговли, осуществляемой дистанционным способом продажи товаров, в общем объеме оборота розничной торговли</t>
  </si>
  <si>
    <t>Оборот розничной торговли субъектов малого и среднего предпринимательства</t>
  </si>
  <si>
    <t>млрд. рублей</t>
  </si>
  <si>
    <t xml:space="preserve"> Индекс физического объема оборота розничной торговли</t>
  </si>
  <si>
    <t>Оборот розничной торговли на душу населения</t>
  </si>
  <si>
    <t>тыс. рублей</t>
  </si>
  <si>
    <t>человек</t>
  </si>
  <si>
    <t>гектаров</t>
  </si>
  <si>
    <t>Вовлечение в оборот выбывших сельскохозяйственных угодий за счет проведения культуртехнических мероприятий</t>
  </si>
  <si>
    <t>Увеличение реализации молока, собранного сельскохозяйственными потребительскими кооперативами у сельскохозяйственных товаропроизводителей, по сравнению с прошлым годом</t>
  </si>
  <si>
    <t>Доля средств, подлежащих возврату из областного бюджета Ульяновской области в федеральный бюджет в связи с допущенными со стороны Ульяновской области нарушениями обязательств, предусмотренных соглашениями, заключенными между Правительством Ульяновской области и Министерством сельского хозяйства Российской Федерации в соответствии с правилами, утвержденными Правительством Российской Федерации, в общем объеме средств, поступивших из федерального бюджета в областной бюджет Ульяновской области в соответствии с указанными соглашениями</t>
  </si>
  <si>
    <t>Министерство агропромышленного комплекса и развития сельских территорий Ульяновской области (далее – Министерство)</t>
  </si>
  <si>
    <t>Министерство жилищно-коммунального хозяйства и строительства Ульяновской области</t>
  </si>
  <si>
    <t>Количество консультаций, данных садоводческим и (или) огородническим некоммерческим товариществам, осуществляющим деятельность на территории Ульяновской области, их членам, жителям Ульяновской области, не являющимся членами таких товариществ, по вопросам развития садоводства</t>
  </si>
  <si>
    <t>Количество мероприятий, в том числе обучающих семинаров, конференций, совещаний по вопросам развития садоводства, проведенных с участием садоводческих и (или) огороднических некоммерческих товариществ. При этом число таких товариществ, участвующих в одном мероприятии, не может быть менее 10</t>
  </si>
  <si>
    <t>Реализованы проекты по благоустройству общественных пространств на сельских территориях</t>
  </si>
  <si>
    <t>План на 2023 год</t>
  </si>
  <si>
    <t>Факт на 01.04.2023</t>
  </si>
  <si>
    <t>Сведения о достижении значений целевых индикаторов государственной программы Ульяновской области "Развитие агропромышленного комплекса, сельских территорий и регулирование рынков сельскохозяйственной продукции, сырья и продовольствия в Ульяновской области" по состоянию на 01.04.2023</t>
  </si>
  <si>
    <t>Размер посевных площадей, занятых зерновыми, зернобобовыми, масличными (за исключением рапса и сои) и кормовыми сельскохозяйственными культурами, в сельскохозяйственных организациях, крестьянских (фермерских) хозяйствах, включая индивидуальных предпринимателей</t>
  </si>
  <si>
    <t>Объем высева элитного и (или) оригинального семенного картофеля и овощных культур</t>
  </si>
  <si>
    <t>Объем производства картофеля в сельскохозяйственных организациях, крестьянских (фермерских) хозяйствах и у индивидуальных предпринимателей</t>
  </si>
  <si>
    <t>Объем производства овощей открытого грунта в сельскохозяйственных организациях, крестьянских (фермерских) хозяйствах и у индивидуальных предпринимателей</t>
  </si>
  <si>
    <t>Объем реализованного картофеля, произведенного гражданами, ведущими личное подсобное хозяйство и применяющими специальный налоговый режим "Налог на профессиональный доход", получившими государственную поддержку</t>
  </si>
  <si>
    <t>Объем реализованных овощей открытого грунта, произведенных гражданами, ведущими личное подсобное хозяйство и применяющими специальный налоговый режим "Налог на профессиональный доход", получившими государственную поддержку</t>
  </si>
  <si>
    <t>Размер посевных площадей, занятых картофелем в сельскохозяйственных организациях, крестьянских (фермерских) хозяйствах, включая индивидуальных предпринимателей</t>
  </si>
  <si>
    <t>Размер посевных площадей, занятых овощами открытого грунта в сельскохозяйственных организациях, крестьянских (фермерских) хозяйствах, включая индивидуальных предпринимателей</t>
  </si>
  <si>
    <t>Площадь закладки многолетних насаждений в сельскохозяйственных организациях, крестьянских (фермерских) хозяйствах и у индивидуальных предпринимателей</t>
  </si>
  <si>
    <t>Прирост объема производства сельскохозяйственной продукции в отчетном году по отношению к предыдущему году в крестьянских (фермерских) хозяйствах и у получателей гранта "Агропрогресс", получивших указанный грант, в течение предыдущих 5 лет, включая отчетный год</t>
  </si>
  <si>
    <t>Прирост объема продукции, реализованной в отчетном году сельскохозяйственными потребительскими кооперативами, получившими грант на развитие материально-технической базы, за последние 5 лет (включая отчетный год), по отношению к предыдущему году</t>
  </si>
  <si>
    <t>Обеспечена реализация проектов развития сельского туризма, получивших государственную поддержку, обеспечивающих прирост производства сельскохозяйственной продукции (нарастающим итогом)</t>
  </si>
  <si>
    <t>Производство молока в сельскохозяйственных организациях, крестьянских (фермерских) хозяйствах, включая индивидуальных предпринимателей и граждан, ведущих личное подсобное хозяйство, применяющих специальный налоговый режим "Налог на профессиональный доход"</t>
  </si>
  <si>
    <t>Осуществлено строительство (приобретение) жилья, предоставляемого гражданам Российской Федерации, проживающим на сельских территориях, по договору найма жилого помещения</t>
  </si>
  <si>
    <t>Созданы рабочие места (заполнены штатные единицы) в период реализации проектов, отобранных для субсидирования</t>
  </si>
  <si>
    <t>Площадь пашни, на которой реализованы мероприятия в области известкования кислых почв</t>
  </si>
  <si>
    <t>Осуществлен государственный кадастровый учет земельных участков, государственная собственность на которые не разграничена, из состава земель сельскохозяйственного назначения и земельных участков, выделяемых в счет невостребованных земельных долей, находящихся в собственности муниципальных образований</t>
  </si>
  <si>
    <t>Подготовлены проекты межевания земельных участков, выделяемых в счет невостребованных земельных долей, находящихся в собственности муниципальных образований</t>
  </si>
  <si>
    <t>Основное мероприятие "Реализация регионального проекта "Экспорт продукции АПК в Ульяновской области", направленного на достижение целей, показателей и результатов реализации федерального проекта "Экспорт продукции АПК"</t>
  </si>
  <si>
    <t>Объем экспорта продукции агропромышленного комплекса</t>
  </si>
  <si>
    <t>млрд. долларов</t>
  </si>
  <si>
    <t>Осуществлено строительство (приобретение) жилья гражданами, проживающими на сельских территориях или изъявившими желание постоянно проживать на сельских территориях и нуждающимися в улучшении жилищных условий, которым предоставлены социальные выплаты</t>
  </si>
  <si>
    <t>Построены (реконструированы) и отремонтированы автомобильные дороги на сельских территориях</t>
  </si>
  <si>
    <t>Привлечены обучающиеся для прохождения практики и осуществления трудовой деятельности к сельскохозяйственным товаропроизводителям и организациям, осуществляющим переработку сельскохозяйственной продукции, на сельских территориях</t>
  </si>
  <si>
    <t>Обеспечено количество вовлеченных в субъекты малого и среднего предпринимательства в агропромышленный комплекс, в том числе созданы новые субъекты малого и среднего предпринимательства, увеличена членская база сельскохозяйственных потребительских кооперативов, личные подсобные хозяйства включены в производственно-логистические цепочки сельскохозяйственных товаропроизводителей</t>
  </si>
  <si>
    <t>Крестьянскими (фермерскими) хозяйствами, получившими грант "Агростартап", созданы новые рабочие места (количество новых рабочих мест, созданных крестьянскими (фермерскими) хозяйствами, получившими грант "Агростартап", накопленным итогом)</t>
  </si>
  <si>
    <t>Сельскохозяйственные товаропроизводители получили государственную поддержку на создание и развитие производств в агропромышленном комплексе (количество сельскохозяйственных товаропроизводителей, получивших поддержку, в том числе в результате услуг, оказанных центрами компетенций в сфере сельскохозяйственной кооперации и поддержки фермеров, накопленным итогом)</t>
  </si>
  <si>
    <t xml:space="preserve"> № п/п</t>
  </si>
  <si>
    <t>Государственная программа, подпрограмма, основное мероприятие, мероприятие</t>
  </si>
  <si>
    <t>Объемы и источники финансирования 
(тыс. руб.)</t>
  </si>
  <si>
    <t>Степень освоения средств</t>
  </si>
  <si>
    <t>Государственный заказчик, соисполнители</t>
  </si>
  <si>
    <t>Причины низкой степени освоения средств, невыполнения мероприятий</t>
  </si>
  <si>
    <t>Источник</t>
  </si>
  <si>
    <t>1.</t>
  </si>
  <si>
    <r>
      <t>Государственная программа "</t>
    </r>
    <r>
      <rPr>
        <b/>
        <i/>
        <sz val="12"/>
        <color theme="1"/>
        <rFont val="Times New Roman"/>
        <family val="1"/>
        <charset val="204"/>
      </rPr>
      <t>Развитие агропромышленного комплекса, сельских территорий и регулирование рынков сельскохозяйственной продукции, сырья и продовольствия в Ульяновской области</t>
    </r>
    <r>
      <rPr>
        <b/>
        <sz val="12"/>
        <color theme="1"/>
        <rFont val="Times New Roman"/>
        <family val="1"/>
        <charset val="204"/>
      </rPr>
      <t>"</t>
    </r>
  </si>
  <si>
    <t>Всего</t>
  </si>
  <si>
    <t>Министерство агропромышленного комплекса и развития сельских территорий Ульяновской области (далее - Министерство)</t>
  </si>
  <si>
    <t>ОБ</t>
  </si>
  <si>
    <t>ФБ</t>
  </si>
  <si>
    <t>ВБС</t>
  </si>
  <si>
    <r>
      <t>Основное мероприятие "</t>
    </r>
    <r>
      <rPr>
        <i/>
        <sz val="12"/>
        <color theme="1"/>
        <rFont val="Times New Roman"/>
        <family val="1"/>
        <charset val="204"/>
      </rPr>
      <t>Развитие отдельных подотраслей растениеводства и животноводства</t>
    </r>
    <r>
      <rPr>
        <sz val="12"/>
        <color theme="1"/>
        <rFont val="Times New Roman"/>
        <family val="1"/>
        <charset val="204"/>
      </rPr>
      <t>"</t>
    </r>
  </si>
  <si>
    <t>1.1.</t>
  </si>
  <si>
    <t>Предоставление научным и образовательным организациям, сельскохозяйственным товаропроизводителям грантов в форме субсидий в целях финансового обеспечения (возмещения) части их затрат, связанных с производством, реализацией и (или) отгрузкой для собственной переработки сельскохозяйственной продукции по отдельным подотраслям растениеводства и животноводства, а также в целях возмещения части их затрат, связанных с осуществлением сельскохозяйственного страхования</t>
  </si>
  <si>
    <t>1.2.</t>
  </si>
  <si>
    <t>Предоставление сельскохозяйственным товаропроизводителям субсидий в целях возмещения части их затрат, связанных с развитием экономической деятельности в области растениеводства, животноводства и рыбоводства, включая переработку продукции рыбоводства</t>
  </si>
  <si>
    <t>1.3.</t>
  </si>
  <si>
    <t>Предоставление сельскохозяйственным товаропроизводителям субсидий в целях возмещения части их затрат, связанных с приобретением семян питомников второго и (или) третьего года размножения зерновых и (или) зернобобовых сельскохозяйственных культур</t>
  </si>
  <si>
    <t>1.4.</t>
  </si>
  <si>
    <t>Предоставление сельскохозяйственным товаропроизводителям субсидий в целях возмещения части их затрат, связанных с производством овощей на защищенном и (или) открытом грунте и (или) товарного картофеля</t>
  </si>
  <si>
    <t>1.5.</t>
  </si>
  <si>
    <t>Оказание несвязанной поддержки сельскохозяйственным товаропроизводителям в области растениеводства</t>
  </si>
  <si>
    <t>1.6.</t>
  </si>
  <si>
    <t>Предоставление сельскохозяйственным товаропроизводителям субсидий в целях возмещения части их затрат, связанных с развитием свиноводства, птицеводства и скотоводства</t>
  </si>
  <si>
    <t>2.1.</t>
  </si>
  <si>
    <t>Предоставление сельскохозяйственным товаропроизводителям, научным и образовательным организациям, а также организациям и индивидуальным предпринимателям, осуществляющим производство, первичную и (или) последующую (промышленную) переработку сельскохозяйственной продукции, субсидий (грантов в форме субсидий) в целях возмещения (финансового обеспечения) части их затрат, связанных с развитием приоритетных подотраслей агропромышленного комплекса в Ульяновской области, семейных ферм, материально-технической базы сельскохозяйственных потребительских кооперативов, реализацией проекта "Агропрогресс"</t>
  </si>
  <si>
    <t>2.2.</t>
  </si>
  <si>
    <t>Поддержка промышленной переработки продукции растениеводства</t>
  </si>
  <si>
    <t>2.3.</t>
  </si>
  <si>
    <t>Поддержка развития потребительских обществ, сельскохозяйственных потребительских кооперативов, садоводческих и огороднических некоммерческих товариществ</t>
  </si>
  <si>
    <t>2.5.</t>
  </si>
  <si>
    <t>2.7.</t>
  </si>
  <si>
    <t>Предоставление производителям зерновых культур субсидий в целях возмещения части их затрат, связанных с производством и реализацией зерновых культур</t>
  </si>
  <si>
    <t>2.8.</t>
  </si>
  <si>
    <t>Развитие сельского туризма</t>
  </si>
  <si>
    <t>2.9.</t>
  </si>
  <si>
    <t>Предоставление некоммерческой организации, ставшей победителем отбора, гранта в форме субсидии в целях финансового обеспечения затрат в связи с реализацией на территории Ульяновской области проекта по информационно-консультационному сопровождению развития садоводства</t>
  </si>
  <si>
    <t>3.2.</t>
  </si>
  <si>
    <t>Предоставление образовательным организациям высшего образования, находящимся на территории Ульяновской области, грантов в форме субсидий в целях финансового обеспечения их затрат, связанных с реализацией проекта по организации деятельности научно-образовательного кластера в агропромышленном комплексе на территории Ульяновской области, а также некоммерческим организациям, находящимся на территории Ульяновской области, грантов в форме субсидий в целях финансового обеспечения их затрат, связанных с реализацией проекта по увеличению объема реализованной на территории Ульяновской области продукции агропромышленного комплекса</t>
  </si>
  <si>
    <t>3.3.</t>
  </si>
  <si>
    <t>Предоставление хозяйствующим субъектам, осуществляющим производство и (или) переработку сельскохозяйственной продукции на территории Ульяновской области, субсидий в целях возмещения части их затрат, связанных с приобретением транспортных средств, машин и оборудования</t>
  </si>
  <si>
    <t>3.4.</t>
  </si>
  <si>
    <t>Мониторинг плодородия почв</t>
  </si>
  <si>
    <t>Улучшение жилищных условий граждан, проживающих на сельских территориях</t>
  </si>
  <si>
    <t>Развитие транспортной инфраструктуры на сельских территориях</t>
  </si>
  <si>
    <t>1.5.2.</t>
  </si>
  <si>
    <t>Предоставление субсидий автономной некоммерческой организации "Региональный центр поддержки и сопровождения предпринимательства" в целях финансового обеспечения затрат, связанных с обеспечением деятельности центра развития торговли Ульяновской области, направленной на поддержку хозяйствующих субъектов, осуществляющих торговую деятельность в Ульяновской области</t>
  </si>
  <si>
    <t>В рамках указанной освоенной суммы предоставлена субсидия автономной некоммерческой организации "Региональный центр поддержки и сопровождения предпринимательства" в целях финансового обеспечения затрат, связанных с обеспечением деятельности центра развития торговли Ульяновской области, направленной на поддержку хозяйствующих субъектов, осуществляющих торговую деятельность в Ульяновской области</t>
  </si>
  <si>
    <t>Благоустройство сельских территорий</t>
  </si>
  <si>
    <t>Поощрение и популяризация достижений в сфере развития сельских территорий</t>
  </si>
  <si>
    <t>Содействие занятости сельского населения</t>
  </si>
  <si>
    <t>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t>
  </si>
  <si>
    <t>Предоставление сельскохозяйственным товаропроизводителям субсидий в целях возмещения части их затрат, связанных с проведением культуртехнических мероприятий на выбывших сельскохозяйственных угодьях, вовлекаемых в сельскохозяйственный оборот</t>
  </si>
  <si>
    <t>Предоставление сельскохозяйственным товаропроизводителям субсидий в целях возмещения части их затрат, связанных с проведением мероприятий в области известкования кислых почв на пашне</t>
  </si>
  <si>
    <t>Предоставление сельскохозяйственным товаропроизводителям субсидий в целях возмещения части их затрат, связанных с проведением почвенного обследования земель сельскохозяйственного назначения</t>
  </si>
  <si>
    <t>Предоставление грантов в форме субсидий главам крестьянских (фермерских) хозяйств в целях финансового обеспечения части их затрат на реализацию проекта "Агростартап"</t>
  </si>
  <si>
    <t>Предоставление субсидий сельскохозяйственным потребительским кооперативам в целях возмещения части их затрат, связанных с их развитием</t>
  </si>
  <si>
    <t>Предоставление субсидий сельскохозяйственным потребительским кооперативам и потребительским обществам в целях возмещения части затрат в связи с осуществлением закупок молока у отдельных категорий граждан, ведущих личное подсобное хозяйство, а также приобретения в целях обеспечения деятельности отдельных категорий граждан, ведущих личное подсобное хозяйство, поголовья крупного рогатого скота и (или) мини-теплиц</t>
  </si>
  <si>
    <t>Осуществлён приём документов от сельскохозяйственных потребительских кооперативов и потребительских обществ на перечисление субсидии. Выплата субсидий происходила по мере поступления установленного пакета документов. В рамках указанной освоенной суммы предоставлена субсидия сельскохозяйственным потребительским кооперативам</t>
  </si>
  <si>
    <t>Основное мероприятие "Содержание аппарата Министерства и подведомственных учреждений"</t>
  </si>
  <si>
    <t>Финансовое обеспечение деятельности Министерства</t>
  </si>
  <si>
    <t>Предоставление подведомственным бюджетным (автономным) учреждениям субсидий на финансовое обеспечение выполнения государственного задания и на иные цели</t>
  </si>
  <si>
    <t>Основное мероприятие "Реализация регионального проекта "Акселерация субъектов малого и среднего предпринимательства", направленного на достижение целей, показателей и результатов реализации федерального проекта "Акселерация субъектов малого и среднего предпринимательства"</t>
  </si>
  <si>
    <t>Сведения о достижении значений показателей, характеризующих ожидаемый результат государственной программы Ульяновской области "Развитие агропромышленного комплекса, сельских территорий и регулирование рынков сельскохозяйственной продукции, сырья и продовольствия в Ульяновской области" по состоянию на 01.01.2023</t>
  </si>
  <si>
    <t>Государственная программа, подпрограмма, основное мероприятие, показатель, характеризующий ожидаемый результат</t>
  </si>
  <si>
    <t>Ответственный ИОГВ, исполнитель</t>
  </si>
  <si>
    <t>1. Государственная программа "Развитие агропромышленного комплекса, сельских территорий и регулирование рынков сельскохозяйственной продукции, сырья и продовольствия в Ульяновской области"</t>
  </si>
  <si>
    <t>Основные мероприятия "Развитие отдельных подотраслей растениеводства и животноводства", "Стимулирование развития приоритетных подотраслей агропромышленного комплекса и развитие малых форм хозяйствования", "Обеспечение общих условий функционирования отраслей агропромышленного комплекса"</t>
  </si>
  <si>
    <t>Основные мероприятия "Повышение уровня комфортности проживания в сельской местности", "Социально значимые мероприятия в сфере развития сельских территорий"</t>
  </si>
  <si>
    <t>Человек</t>
  </si>
  <si>
    <t>Основные мероприятия "Реализация регионального проекта "Акселерация субъектов малого и среднего предпринимательства", направленного на достижение целей, показателей и результатов федерального проекта "Акселерация субъектов малого и среднего предпринимательства", "Развитие отдельных направлений сельской кооперации"</t>
  </si>
  <si>
    <t>Ежегодное увеличение объема продукции агропромышленного комплекса</t>
  </si>
  <si>
    <t>Основные мероприятия "Содержание аппарата Министерства и подведомственных учреждений", "Реализация регионального проекта "Акселерация субъектов малого и среднего предпринимательства", направленного на достижение целей, показателей и результатов реализации федерального проекта "Акселерация субъектов малого и среднего предпринимательства"</t>
  </si>
  <si>
    <t>Повышение эффективности и результативности использования средств федерального бюджета, поступивших в областной бюджет Ульяновской области</t>
  </si>
  <si>
    <t>X</t>
  </si>
  <si>
    <t>Направленность</t>
  </si>
  <si>
    <t>x</t>
  </si>
  <si>
    <t>Приложение №1</t>
  </si>
  <si>
    <t>В работе. Целевой индикатор является годовым и определяется по итогам текущего года. Достижение целевого индикатора связано с проведением мероприятий в летний период</t>
  </si>
  <si>
    <t>Оперативное доведение средств по указанному направлению до сельскохозяйственных товаропроизводителей</t>
  </si>
  <si>
    <t>В работе. Целевой индикатор является годовым и определяется по итогам текущего года. По состоянию на 01.04.2023 средства по указанному направлению до сельскохозяйственных товаропроизводителей не доведены в полном объёме. В связи с этим фактическое значение индикатора по получателям субсидии будет известен после освоения лимита средств по указанному направлению</t>
  </si>
  <si>
    <t>В работе. Целевой индикатор является годовым и определяется по итогам текущего года</t>
  </si>
  <si>
    <t>Риски недостижения планового значения целевого индикатора отсутвуют</t>
  </si>
  <si>
    <t>Оперативное доведение средств по указанному направлению до получателей</t>
  </si>
  <si>
    <t xml:space="preserve"> - показатель имеет высокую степень достижения (от 99,5 до 120%) или перевыполнен (более 120%)</t>
  </si>
  <si>
    <t>В связи с тем, что по истечении  срока подачи заявок на участие в аукционе не было подано ни одной заявки, 12.04.2023 электронный аукцион признан несостоявшимся. Объект не законтрактован</t>
  </si>
  <si>
    <t xml:space="preserve">В силу п.3 ч.1 ст.52ФЗ от 05.04.2013 №44 ФЗ трем организациям направлено предложение о заключении контракта с единственным поставщиком на условиях предусмотренных документацией о закупке на сумму 22, 840 млн. руб.
13.04.2023 года от подрядчика ООО «ДСК СТАНДАРТ» получено согласие на заключение данного контракта, 19.04.2023 документы будут направлены на согласование в контрольный орган МО «Новомалыклинский район», подписание контракта планируется на 25.04.2023
</t>
  </si>
  <si>
    <t>Срок сдачи объектов ноябрь 2023 года</t>
  </si>
  <si>
    <t>По итогам реализации проектов созданы новые постоянные рабочие места в количестве 1369 (Кузоватовский район) и 2192 (Инзенский район) в 2022 году</t>
  </si>
  <si>
    <t>Срок реализации данных мероприятий с июня-июля 2023 года</t>
  </si>
  <si>
    <t>В связи с паводком на территории Ульяновской области, реализация проектов сдвинулась на апрель 2023 года</t>
  </si>
  <si>
    <t>Планируется заключение соглашений с муниципальными образованиями Ульяновской области о предоставлении субсидии на подготовку проектов межевания земельных участков и на проведение кадастровых работ</t>
  </si>
  <si>
    <t>Риски невыполнения целевого индикатора в настоящее время отсутсвуют. Оперативный свод информации после получения официальных статистических данных</t>
  </si>
  <si>
    <t>Сведения об исполнении расходных обязательств Ульяновской области по состоянию на 01.04.2023</t>
  </si>
  <si>
    <t>Фактическое исполнение на 01.04.2023</t>
  </si>
  <si>
    <t>1.9.</t>
  </si>
  <si>
    <t>Предоставление сельскохозяйственным товаропроизводителям (за исключением граждан, ведущих личное подсобное хозяйство, и сельскохозяйственных кредитных потребительских кооперативов), гражданам, ведущим личное подсобное хозяйство и применяющим специальный налоговый режим "Налог на профессиональный доход", а также российским организациям, осуществляющим создание и (или) модернизацию хранилищ, субсидий (грантов) в целях возмещения (финансового обеспечения) части их затрат, связанных с увеличением производства картофеля и овощей</t>
  </si>
  <si>
    <t>Строительство жилых помещений на сельских территориях, предоставленных гражданам по договору найма жилого помещения</t>
  </si>
  <si>
    <t>Строительство автомобильной дороги на территории муниципального образования "Новомалыклинское сельское поселение" Новомалыклинского района Ульяновской области (2 этап)</t>
  </si>
  <si>
    <t>Вовлечение в оборот и комплексная мелиорация земель сельскохозяйственного назначения (предоставление субсидий на возмещение (финансовое обеспечение) части затрат, связанных с подготовкой проектов межевания земельных участков, выделяемых в счет невостребованных земельных долей, находящихся на день подготовки проектов межевания в собственности муниципальных образований; с проведением кадастровых работ с последующим внесением в Единый государственный реестр недвижимости сведений в отношении земельных участков из состава земель сельскохозяйственного назначения, государственная собственность на которые не разграничена и в отношении которых исполнительные органы Ульяновской области или органы местного самоуправления муниципальных образований Ульяновской области получают право распоряжения после постановки земельных участков на государственный кадастровый учет; земельных участков, выделяемых в счет невостребованных земельных долей, находящихся на день проведения кадастровых работ в собственности муниципальных образований Ульяновской области)</t>
  </si>
  <si>
    <t>Заключено соглашение с Минсельхозом России от 24.12.2022 № 082-09-2023-088 на поддержку сельскохозяйственного производства по отдельным подотраслям растениеводства и животноводства. В рамках указанной освоенной суммы предоставлена субсидия сельскохозяйственным товаропроизводителям. Выплата субсидий происходила по мере поступления установленного пакета документов</t>
  </si>
  <si>
    <t>Осуществлён приём документов от сельскохозяйственных товаропроизводителей на перечисление субсидии. Выплата субсидий происходила по мере поступления установленного пакета документов</t>
  </si>
  <si>
    <t>Подготовка нормативных правовых актов, соглашений</t>
  </si>
  <si>
    <t>Осуществлён приём документов от сельскохозяйственных товаропроизводителей на перечисление субсидии. Выплата субсидий происходит по мере поступления установленного пакета документов</t>
  </si>
  <si>
    <t>Заключено соглашение с Минсельхозом России от 22.12.2022 № 082-09-2023-468 на стимулирование увеличения производства картофеля и овощей. Подготовка нормативных правовых актов, соглашений</t>
  </si>
  <si>
    <t>Заключено соглашение с Минсельхозом России от 20.12.2022 № 082-17-2023-117 на возмещение производителям зерновых культур части затрат на производство и реализацию зерновых культур. Подготовка нормативных правовых актов, соглашений</t>
  </si>
  <si>
    <t>Заключено соглашение с Минсельхозом России от 24.12.2022 № 082-09-2023-774 на развитие сельского туризма. Подготовка нормативных правовых актов, соглашений</t>
  </si>
  <si>
    <t>Осуществлён приём документов от хозяйствующих субъектов на перечисление субсидии. Выплата субсидий происходит по мере поступления установленного пакета документов</t>
  </si>
  <si>
    <t>Заключено соглашение с Минсельхозом России от 24.12.2022 № 082-09-2023-369 на обеспечение комплексного развития сельских территорий в рамках реализации федерального проекта "Развитие жилищного строительства на сельских территориях и повышение уровня благоустройства домовладений". Осуществлён сбор заявок от муниципальных образований, проведена проверка предоставленных документов; подписаны соглашения с муниципальными образованиями о предоставлении субсидий; осуществлено перечисление субсидий муниципальным образованиям и перечисление муниципальными образованиями субсидий гражданам, проживающим в сельской местности, на их счета, открытые в кредитных организациях</t>
  </si>
  <si>
    <t>Заключено соглашение с Минсельхозом России от 24.12.2022 № 082-09-2023-369 на обеспечение комплексного развития сельских территорий в рамках реализации федерального проекта "Развитие жилищного строительства на сельских территориях и повышение уровня благоустройства домовладений"</t>
  </si>
  <si>
    <t>Заключено соглашение с Федеральным дорожным агентством от 26.12.2022 № 108-09-2023-041 на строительство (реконструкцию) автомобильных дорог общего пользования, ведущих от сети автомобильных дорог общего пользования к объектам, объектам агропромышленного комплекса, обеспечивающим создание новых
рабочих мест, расположенным (планируемым к созданию) на сельских территориях, или к автомобильным дорогам общего пользования с целью обеспечения доступа автомобильного транспорта к объектам, расположенным (планируемым к созданию) на сельских территориях, объектам агропромышленного комплекса, обеспечивающим
создание новых рабочих мест</t>
  </si>
  <si>
    <t>Осуществлён сбор заявок от молодых специалистов и пенсионеров – бывших руководителей сельхозпредприятий на перечисление выплат; рассмотрение заявок. В рамках указанной освоенной суммы осуществлено перечисление выплат пенсионерам и молодым специалистам сельскохозяйственной отрасли</t>
  </si>
  <si>
    <t>Заключено соглашение с Минсельхозом России от 23.12.2022 № 082-09-2023-604 в рамках реализации федерального проекта "Содействие занятости сельского населения". Подготовка нормативных правовых актов, соглашений</t>
  </si>
  <si>
    <t>Заключено соглашение с Минсельхозом России от 24.12.2022 № 082-09-2023-369 на обеспечение комплексного развития сельских территорий в рамках реализации федерального проекта "Развитие жилищного строительства на сельских территориях и повышение уровня благоустройства домовладений". В данном федеральном проекте принимает участие муниципальное образование «Новоспасский район» Ульяновской области с мероприятием «Комплексная компактная застройка и благоустройство микрорайона «Южный» в р.п. Новоспасское Ульяновской области на 2022-2024 гг.». Денежные средства доводятся по мере заключения муниципальным образованием контрактов</t>
  </si>
  <si>
    <t>Заключено соглашение с Минсельхозом России от 21.12.2022 № 082-09-2023-443 на реализацию мероприятий на проведение
гидромелиоративных, культуртехнических, агролесомелиоративных и фитомелиоративных мероприятий, а также мероприятий в области известкования кислых почв на пашне. Подготовка нормативных правовых актов, соглашений</t>
  </si>
  <si>
    <t>Предоставление подведомственному бюджетному учреждению субсидий на финансовое обеспечение выполнения государственного задания, по итогам 1 квартала 2023 года в рамках мероприятия освоено 8 656,714 тыс. рублей</t>
  </si>
  <si>
    <t xml:space="preserve">В рамках реализации региональной составляющей федерального проекта «Акселерация субъектов малого и среднего предпринимательства» заключено соглашение с Минсельхозом России от 24.12.2022
№ 082-09-2023-732. В рамках указанной освоенной суммы осуществлено обеспечение деятельности Центра компетенций в сфере сельскохозяйственной кооперации и поддержки фермеров в соответствии
со Стандартом деятельности Центра компетенций в сфере сельскохозяйственной кооперации и поддержки фермеров
</t>
  </si>
  <si>
    <t>Приложение № 3</t>
  </si>
  <si>
    <t>Подготовка нормативных правовых актов</t>
  </si>
  <si>
    <t>Заключено соглашение с Минсельхозом России от 23.12.2022 № 082-09-2023-187 на обеспечение комплексного развития сельских территорий в рамках реализации федерального проекта "Благоустройство сельских территорий". В связи с паводком на территории Ульяновской области, реализация проектов сдвинулась на апрель 2023 года</t>
  </si>
  <si>
    <t xml:space="preserve">По итогам 1 квартала 2023 года в рамках финансового обеспечения деятельности Министерства освоено 11421,27724 тыс. рублей
</t>
  </si>
  <si>
    <t>В рамках реализации региональной составляющей федерального проекта «Акселерация субъектов малого и среднего предпринимательства» заключено соглашение с Минсельхозом России от 24.12.2022
№ 082-09-2023-732. В целях поддержки развития малых форм хозяйствования на селе объявлен отбор по определению победителей на реализацию проекта создания и развития крестьянского (фермерского) хозяйства (проекта «Агростартап»), в настоящее время проходит проверка документов</t>
  </si>
  <si>
    <t>В рамках реализации региональной составляющей федерального проекта «Акселерация субъектов малого и среднего предпринимательства» заключено соглашение с Минсельхозом России от 24.12.2022
№ 082-09-2023-732. В части предоставления субсидий сельскохозяйственным потребительским кооперативам в целях возмещения части их затрат, связанных с их развитием, 13 сельскохозяйственных потребительских кооперативов получили поддержку в рамках проекта</t>
  </si>
  <si>
    <t>Индекс производства продукции сельского хозяйства (в сопоставимых ценах) к уровню 2020 года</t>
  </si>
  <si>
    <t>Индекс производства пищевых продуктов (в сопоставимых ценах) к уровню 2020 года</t>
  </si>
  <si>
    <t>Среднемесячная начисленная заработная плата работников сельского хозяйства (без субъектов малого предпринимательства)</t>
  </si>
  <si>
    <t>Рублей</t>
  </si>
  <si>
    <t>Рентабельность сельскохозяйственных организаций (с учетом субсидий)</t>
  </si>
  <si>
    <t>Количество туристов, посетивших объекты сельского туризма сельскохозяйственных товаропроизводителей, получивших государственную поддержку (нарастающим итогом)</t>
  </si>
  <si>
    <t>Количество занятых в сфере сельского туризма в результате реализации проектов развития сельского туризма за счет государственной поддержки (нарастающим итогом)</t>
  </si>
  <si>
    <t>Прирост объема производства сельскохозяйственной продукции, обеспеченный сельскохозяйственными товаропроизводителями, получившими государственную поддержку на развитие сельского туризма</t>
  </si>
  <si>
    <t>Количество граждан, улучшивших жилищные условия в рамках реализации мероприятия "Улучшение жилищных условий граждан, проживающих на сельских территориях" государственной программы</t>
  </si>
  <si>
    <t>Доля сельского населения в общей численности населения (на 1 января года, следующего за отчетным)</t>
  </si>
  <si>
    <t>Соотношение среднемесячных располагаемых ресурсов сельского и городского домохозяйств (на 1 января года, следующего за отчетным)</t>
  </si>
  <si>
    <t>Доля общей площади благоустроенных жилых помещений в сельских населенных пунктах (на 1 января года, следующего за отчетным)</t>
  </si>
  <si>
    <t>Численность специалистов, прошедших обучение либо привлеченных на работу на сельских территориях в результате оказания государственной поддержки</t>
  </si>
  <si>
    <t>Количество сельских населенных пунктов, транспортная доступность которых улучшена</t>
  </si>
  <si>
    <t>Единиц</t>
  </si>
  <si>
    <t>Основные мероприятия "Предотвращение выбытия из сельскохозяйственного оборота земель сельскохозяйственного назначения"</t>
  </si>
  <si>
    <t>Площадь сельскохозяйственных угодий, сохраненных в сельскохозяйственном обороте, и химическая мелиорация почв на пашне (нарастающим итогом)</t>
  </si>
  <si>
    <t>Тыс. гектаров</t>
  </si>
  <si>
    <t>Тыс. человек</t>
  </si>
  <si>
    <t>Основные мероприятия "Реализация регионального проекта "Экспорт продукции АПК в Ульяновской области", направленного на достижение целей, показателей и результатов реализации федерального проекта "Экспорт продукции АПК"</t>
  </si>
  <si>
    <t>Объем экспорта продукции агропромышленного комплекса (в сопоставимых ценах)</t>
  </si>
  <si>
    <t>Миллиард долларов</t>
  </si>
  <si>
    <t>16</t>
  </si>
  <si>
    <t>Плановое значение показателя достигнуто</t>
  </si>
  <si>
    <t>Данные статистики, в соотвествии с соглашением о реализации на территории Ульяновской области
государственных программ субъекта Российской Федерации,
направленных на достижение целей и показателей государственной
программы Российской Федерации "Комплексное развитие сельских
территорий" срок представления отчёта - 15.01.2024</t>
  </si>
  <si>
    <t>Данные статистики, в соотвествии с соглашением о реализации на территории Ульяновской области
государственных программ субъекта Российской Федерации,
направленных на достижение целей и показателей государственной
программы Российской Федерации Государственная программа
эффективного вовлечения в оборот земель сельскохозяйственного
назначения и развития мелиоративного комплекса Российской
Федерации срок представления отчёта - 15.01.2024</t>
  </si>
  <si>
    <t xml:space="preserve"> Показатель является годовым и определяется по итогам текущего года. Данные за 2023 год будут сформированы в апреле 2024 года</t>
  </si>
  <si>
    <t>Риски недостижения планового значения показателя отсутвуют</t>
  </si>
  <si>
    <t>В работе. Показатель является годовым и определяется по итогам текущего года</t>
  </si>
  <si>
    <t>Данные статистики, показатель является годовым и определяется по итогам текущего года</t>
  </si>
  <si>
    <t>Данные статистики, в соотвествии с соглашением о реализации на территории Ульяновской области
государственных программ субъекта Российской Федерации,
направленных на достижение целей и показателей Государственной
программы развития сельского хозяйства и регулирования рынков
сельскохозяйственной продукции, сырья и продовольствия срок представления отчёта - 15.01.2024</t>
  </si>
  <si>
    <r>
      <t xml:space="preserve">Заключено соглашение с Минсельхозом России от 24.12.2022 № 082-09-2023-171 на стимулирование развития приоритетных подотраслей агропромышленного комплекса и развитие малых форм хозяйствования. В рамках указанной освоенной суммы предоставлена субсидия хозяйствующим субъектам, выплаты происходили по мере поступления установленного пакета документов. </t>
    </r>
    <r>
      <rPr>
        <sz val="12"/>
        <color theme="1"/>
        <rFont val="Times New Roman"/>
        <family val="1"/>
        <charset val="204"/>
      </rPr>
      <t>24.03.2023</t>
    </r>
    <r>
      <rPr>
        <sz val="12"/>
        <color indexed="8"/>
        <rFont val="Times New Roman"/>
        <family val="1"/>
        <charset val="204"/>
      </rPr>
      <t xml:space="preserve"> - конкурсный отбор по определению победителей на получение грантовой поддержки на развитие семейных ферм, принято решение о предоставлении грантов </t>
    </r>
    <r>
      <rPr>
        <sz val="12"/>
        <color theme="1"/>
        <rFont val="Times New Roman"/>
        <family val="1"/>
        <charset val="204"/>
      </rPr>
      <t>4 семейным фермам</t>
    </r>
  </si>
  <si>
    <t xml:space="preserve"> Целевой индикатор является годовым и определяется по итогам текущего года</t>
  </si>
  <si>
    <t>Данные статистики за 1 квартал 2023 года будут сформированы в июне 2023 года</t>
  </si>
</sst>
</file>

<file path=xl/styles.xml><?xml version="1.0" encoding="utf-8"?>
<styleSheet xmlns="http://schemas.openxmlformats.org/spreadsheetml/2006/main">
  <numFmts count="7">
    <numFmt numFmtId="44" formatCode="_-* #,##0.00\ &quot;₽&quot;_-;\-* #,##0.00\ &quot;₽&quot;_-;_-* &quot;-&quot;??\ &quot;₽&quot;_-;_-@_-"/>
    <numFmt numFmtId="164" formatCode="#,##0.0"/>
    <numFmt numFmtId="165" formatCode="0.0%"/>
    <numFmt numFmtId="166" formatCode="0.000"/>
    <numFmt numFmtId="167" formatCode="#,##0.00000"/>
    <numFmt numFmtId="168" formatCode="#,##0.000"/>
    <numFmt numFmtId="169" formatCode="0.0"/>
  </numFmts>
  <fonts count="49">
    <font>
      <sz val="11"/>
      <color theme="1"/>
      <name val="Calibri"/>
      <family val="2"/>
      <charset val="204"/>
      <scheme val="minor"/>
    </font>
    <font>
      <sz val="11"/>
      <color rgb="FF9C0006"/>
      <name val="Calibri"/>
      <family val="2"/>
      <charset val="204"/>
      <scheme val="minor"/>
    </font>
    <font>
      <sz val="8"/>
      <color theme="1"/>
      <name val="Times New Roman"/>
      <family val="1"/>
      <charset val="204"/>
    </font>
    <font>
      <sz val="10"/>
      <name val="Arial"/>
      <family val="2"/>
      <charset val="204"/>
    </font>
    <font>
      <sz val="10"/>
      <color rgb="FF000000"/>
      <name val="Arial Cyr"/>
      <family val="2"/>
    </font>
    <font>
      <sz val="10"/>
      <color rgb="FF000000"/>
      <name val="Arial Cyr"/>
    </font>
    <font>
      <sz val="11"/>
      <color theme="1"/>
      <name val="Calibri"/>
      <family val="2"/>
      <charset val="204"/>
      <scheme val="minor"/>
    </font>
    <font>
      <sz val="11"/>
      <color rgb="FF006100"/>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8"/>
      <name val="Times New Roman"/>
      <family val="1"/>
      <charset val="204"/>
    </font>
    <font>
      <sz val="8"/>
      <name val="Times New Roman"/>
      <family val="1"/>
      <charset val="204"/>
    </font>
    <font>
      <sz val="10"/>
      <color rgb="FF000000"/>
      <name val="Arial"/>
      <family val="2"/>
      <charset val="204"/>
    </font>
    <font>
      <b/>
      <sz val="15"/>
      <color theme="3"/>
      <name val="Calibri"/>
      <family val="2"/>
      <scheme val="minor"/>
    </font>
    <font>
      <b/>
      <sz val="13"/>
      <color theme="3"/>
      <name val="Calibri"/>
      <family val="2"/>
      <scheme val="minor"/>
    </font>
    <font>
      <b/>
      <sz val="11"/>
      <color theme="3"/>
      <name val="Calibri"/>
      <family val="2"/>
      <scheme val="minor"/>
    </font>
    <font>
      <sz val="11"/>
      <color indexed="8"/>
      <name val="Calibri"/>
      <family val="2"/>
      <charset val="204"/>
    </font>
    <font>
      <b/>
      <sz val="18"/>
      <color theme="3"/>
      <name val="Cambria"/>
      <family val="2"/>
      <charset val="204"/>
    </font>
    <font>
      <sz val="10"/>
      <name val="Arial Cyr"/>
      <charset val="204"/>
    </font>
    <font>
      <sz val="10"/>
      <color theme="1"/>
      <name val="Times New Roman"/>
      <family val="2"/>
      <charset val="204"/>
    </font>
    <font>
      <sz val="10"/>
      <name val="Helv"/>
    </font>
    <font>
      <sz val="10"/>
      <color indexed="8"/>
      <name val="Times New Roman"/>
      <family val="2"/>
      <charset val="204"/>
    </font>
    <font>
      <sz val="10"/>
      <color indexed="8"/>
      <name val="Arial"/>
      <family val="2"/>
      <charset val="204"/>
    </font>
    <font>
      <b/>
      <sz val="8"/>
      <name val="Arial"/>
      <family val="2"/>
      <charset val="204"/>
    </font>
    <font>
      <b/>
      <sz val="8"/>
      <color rgb="FF333333"/>
      <name val="Times New Roman"/>
      <family val="1"/>
      <charset val="204"/>
    </font>
    <font>
      <sz val="8"/>
      <color rgb="FF333333"/>
      <name val="Times New Roman"/>
      <family val="1"/>
      <charset val="204"/>
    </font>
    <font>
      <sz val="8"/>
      <name val="Arial"/>
      <family val="2"/>
      <charset val="204"/>
    </font>
    <font>
      <sz val="12"/>
      <color indexed="8"/>
      <name val="Times New Roman"/>
      <family val="2"/>
      <charset val="204"/>
    </font>
    <font>
      <sz val="8"/>
      <color rgb="FF00B050"/>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b/>
      <sz val="12"/>
      <color indexed="8"/>
      <name val="Times New Roman"/>
      <family val="1"/>
      <charset val="204"/>
    </font>
    <font>
      <b/>
      <i/>
      <sz val="12"/>
      <color theme="1"/>
      <name val="Times New Roman"/>
      <family val="1"/>
      <charset val="204"/>
    </font>
    <font>
      <sz val="12"/>
      <color indexed="8"/>
      <name val="Times New Roman"/>
      <family val="1"/>
      <charset val="204"/>
    </font>
    <font>
      <i/>
      <sz val="12"/>
      <color theme="1"/>
      <name val="Times New Roman"/>
      <family val="1"/>
      <charset val="204"/>
    </font>
    <font>
      <sz val="12"/>
      <color theme="1"/>
      <name val="PT Astra Serif"/>
      <family val="1"/>
      <charset val="204"/>
    </font>
    <font>
      <b/>
      <sz val="12"/>
      <color rgb="FF333333"/>
      <name val="Times New Roman"/>
      <family val="1"/>
      <charset val="204"/>
    </font>
    <font>
      <b/>
      <sz val="8"/>
      <color theme="1"/>
      <name val="Times New Roman"/>
      <family val="1"/>
      <charset val="204"/>
    </font>
    <font>
      <sz val="8"/>
      <color rgb="FF00B050"/>
      <name val="Wingdings 3"/>
      <family val="1"/>
      <charset val="2"/>
    </font>
    <font>
      <sz val="8"/>
      <name val="Times New Roman"/>
      <family val="1"/>
    </font>
  </fonts>
  <fills count="41">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99FF99"/>
        <bgColor indexed="64"/>
      </patternFill>
    </fill>
    <fill>
      <patternFill patternType="solid">
        <fgColor theme="0" tint="-0.14999847407452621"/>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indexed="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5" tint="0.79998168889431442"/>
        <bgColor indexed="64"/>
      </patternFill>
    </fill>
    <fill>
      <patternFill patternType="solid">
        <fgColor rgb="FF00FF99"/>
        <bgColor indexed="64"/>
      </patternFill>
    </fill>
    <fill>
      <patternFill patternType="solid">
        <fgColor theme="3" tint="0.79998168889431442"/>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D9D9D9"/>
      </left>
      <right style="thin">
        <color rgb="FFD9D9D9"/>
      </right>
      <top/>
      <bottom style="thin">
        <color rgb="FFD9D9D9"/>
      </bottom>
      <diagonal/>
    </border>
    <border>
      <left style="thin">
        <color indexed="22"/>
      </left>
      <right style="thin">
        <color indexed="22"/>
      </right>
      <top/>
      <bottom style="thin">
        <color indexed="22"/>
      </bottom>
      <diagonal/>
    </border>
    <border>
      <left style="thin">
        <color indexed="64"/>
      </left>
      <right style="thin">
        <color indexed="64"/>
      </right>
      <top/>
      <bottom/>
      <diagonal/>
    </border>
  </borders>
  <cellStyleXfs count="68">
    <xf numFmtId="0" fontId="0" fillId="0" borderId="0"/>
    <xf numFmtId="0" fontId="3" fillId="0" borderId="0"/>
    <xf numFmtId="49" fontId="4" fillId="0" borderId="7">
      <alignment horizontal="left" shrinkToFit="1"/>
    </xf>
    <xf numFmtId="4" fontId="5" fillId="0" borderId="7">
      <alignment horizontal="right" vertical="top" shrinkToFit="1"/>
    </xf>
    <xf numFmtId="0" fontId="3" fillId="0" borderId="0"/>
    <xf numFmtId="9" fontId="3" fillId="0" borderId="0" applyFont="0" applyFill="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 fillId="29" borderId="0" applyNumberFormat="0" applyBorder="0" applyAlignment="0" applyProtection="0"/>
    <xf numFmtId="0" fontId="11" fillId="30" borderId="12" applyNumberFormat="0" applyAlignment="0" applyProtection="0"/>
    <xf numFmtId="0" fontId="13" fillId="31" borderId="15" applyNumberFormat="0" applyAlignment="0" applyProtection="0"/>
    <xf numFmtId="4" fontId="20" fillId="0" borderId="18">
      <alignment horizontal="right" vertical="top" shrinkToFit="1"/>
    </xf>
    <xf numFmtId="0" fontId="15" fillId="0" borderId="0" applyNumberFormat="0" applyFill="0" applyBorder="0" applyAlignment="0" applyProtection="0"/>
    <xf numFmtId="0" fontId="7" fillId="32" borderId="0" applyNumberFormat="0" applyBorder="0" applyAlignment="0" applyProtection="0"/>
    <xf numFmtId="0" fontId="21" fillId="0" borderId="9" applyNumberFormat="0" applyFill="0" applyAlignment="0" applyProtection="0"/>
    <xf numFmtId="0" fontId="22" fillId="0" borderId="10" applyNumberFormat="0" applyFill="0" applyAlignment="0" applyProtection="0"/>
    <xf numFmtId="0" fontId="23" fillId="0" borderId="11" applyNumberFormat="0" applyFill="0" applyAlignment="0" applyProtection="0"/>
    <xf numFmtId="0" fontId="23" fillId="0" borderId="0" applyNumberFormat="0" applyFill="0" applyBorder="0" applyAlignment="0" applyProtection="0"/>
    <xf numFmtId="0" fontId="9" fillId="33" borderId="12" applyNumberFormat="0" applyAlignment="0" applyProtection="0"/>
    <xf numFmtId="0" fontId="12" fillId="0" borderId="14" applyNumberFormat="0" applyFill="0" applyAlignment="0" applyProtection="0"/>
    <xf numFmtId="0" fontId="8" fillId="34" borderId="0" applyNumberFormat="0" applyBorder="0" applyAlignment="0" applyProtection="0"/>
    <xf numFmtId="0" fontId="24" fillId="35" borderId="16" applyNumberFormat="0" applyFont="0" applyAlignment="0" applyProtection="0"/>
    <xf numFmtId="0" fontId="10" fillId="30" borderId="13" applyNumberFormat="0" applyAlignment="0" applyProtection="0"/>
    <xf numFmtId="0" fontId="25" fillId="0" borderId="0" applyNumberFormat="0" applyFill="0" applyBorder="0" applyAlignment="0" applyProtection="0"/>
    <xf numFmtId="0" fontId="16" fillId="0" borderId="17" applyNumberFormat="0" applyFill="0" applyAlignment="0" applyProtection="0"/>
    <xf numFmtId="0" fontId="14" fillId="0" borderId="0" applyNumberFormat="0" applyFill="0" applyBorder="0" applyAlignment="0" applyProtection="0"/>
    <xf numFmtId="44" fontId="24" fillId="0" borderId="0" applyFont="0" applyFill="0" applyBorder="0" applyAlignment="0" applyProtection="0"/>
    <xf numFmtId="0" fontId="26" fillId="36" borderId="0"/>
    <xf numFmtId="0" fontId="6" fillId="0" borderId="0"/>
    <xf numFmtId="0" fontId="6" fillId="0" borderId="0"/>
    <xf numFmtId="0" fontId="6" fillId="0" borderId="0"/>
    <xf numFmtId="0" fontId="27" fillId="0" borderId="0"/>
    <xf numFmtId="0" fontId="27" fillId="0" borderId="0"/>
    <xf numFmtId="0" fontId="1" fillId="2" borderId="0" applyNumberFormat="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28" fillId="0" borderId="0"/>
    <xf numFmtId="164" fontId="24" fillId="0" borderId="0" applyFont="0" applyFill="0" applyBorder="0" applyAlignment="0" applyProtection="0"/>
    <xf numFmtId="164" fontId="24" fillId="0" borderId="0" applyFont="0" applyFill="0" applyBorder="0" applyAlignment="0" applyProtection="0"/>
    <xf numFmtId="167" fontId="29" fillId="0" borderId="0" applyFont="0" applyFill="0" applyBorder="0" applyAlignment="0" applyProtection="0"/>
    <xf numFmtId="4" fontId="30" fillId="0" borderId="19">
      <alignment horizontal="right" vertical="top" shrinkToFit="1"/>
    </xf>
    <xf numFmtId="4" fontId="20" fillId="0" borderId="18">
      <alignment horizontal="right" vertical="top" shrinkToFit="1"/>
    </xf>
    <xf numFmtId="4" fontId="20" fillId="0" borderId="18">
      <alignment horizontal="right" vertical="top" shrinkToFit="1"/>
    </xf>
    <xf numFmtId="0" fontId="35" fillId="0" borderId="0"/>
    <xf numFmtId="0" fontId="26" fillId="0" borderId="0"/>
  </cellStyleXfs>
  <cellXfs count="210">
    <xf numFmtId="0" fontId="0" fillId="0" borderId="0" xfId="0"/>
    <xf numFmtId="0" fontId="18" fillId="3" borderId="0" xfId="4" applyFont="1" applyFill="1" applyAlignment="1" applyProtection="1">
      <alignment horizontal="center" vertical="top" wrapText="1"/>
      <protection hidden="1"/>
    </xf>
    <xf numFmtId="0" fontId="18" fillId="0" borderId="0" xfId="4" applyFont="1" applyBorder="1" applyAlignment="1" applyProtection="1">
      <alignment vertical="top" wrapText="1"/>
      <protection hidden="1"/>
    </xf>
    <xf numFmtId="0" fontId="31" fillId="3" borderId="0" xfId="4" applyFont="1" applyFill="1" applyBorder="1" applyAlignment="1" applyProtection="1">
      <alignment vertical="top" wrapText="1"/>
      <protection hidden="1"/>
    </xf>
    <xf numFmtId="0" fontId="18" fillId="3" borderId="0" xfId="4" applyFont="1" applyFill="1" applyBorder="1" applyAlignment="1" applyProtection="1">
      <alignment vertical="top" wrapText="1"/>
      <protection hidden="1"/>
    </xf>
    <xf numFmtId="0" fontId="18" fillId="3" borderId="0" xfId="4" applyFont="1" applyFill="1" applyBorder="1" applyAlignment="1" applyProtection="1">
      <alignment vertical="top"/>
      <protection hidden="1"/>
    </xf>
    <xf numFmtId="165" fontId="19" fillId="3" borderId="1" xfId="4" applyNumberFormat="1" applyFont="1" applyFill="1" applyBorder="1" applyAlignment="1" applyProtection="1">
      <alignment horizontal="center" vertical="top" wrapText="1"/>
      <protection hidden="1"/>
    </xf>
    <xf numFmtId="49" fontId="19" fillId="0" borderId="1" xfId="4" applyNumberFormat="1" applyFont="1" applyFill="1" applyBorder="1" applyAlignment="1" applyProtection="1">
      <alignment horizontal="center" vertical="top" wrapText="1"/>
      <protection hidden="1"/>
    </xf>
    <xf numFmtId="49" fontId="2" fillId="0" borderId="0" xfId="4" applyNumberFormat="1" applyFont="1" applyFill="1" applyBorder="1" applyAlignment="1">
      <alignment horizontal="left" vertical="top"/>
    </xf>
    <xf numFmtId="49" fontId="18" fillId="0" borderId="0" xfId="1" applyNumberFormat="1" applyFont="1" applyAlignment="1" applyProtection="1">
      <alignment horizontal="center" vertical="top"/>
      <protection locked="0"/>
    </xf>
    <xf numFmtId="0" fontId="18" fillId="0" borderId="0" xfId="1" applyFont="1" applyAlignment="1" applyProtection="1">
      <alignment vertical="top"/>
      <protection locked="0"/>
    </xf>
    <xf numFmtId="0" fontId="31" fillId="0" borderId="0" xfId="4" applyFont="1" applyAlignment="1" applyProtection="1">
      <alignment vertical="top"/>
      <protection locked="0"/>
    </xf>
    <xf numFmtId="0" fontId="18" fillId="0" borderId="0" xfId="1" applyFont="1" applyAlignment="1" applyProtection="1">
      <alignment horizontal="center" vertical="top"/>
      <protection locked="0"/>
    </xf>
    <xf numFmtId="0" fontId="18" fillId="0" borderId="0" xfId="4" applyFont="1" applyAlignment="1" applyProtection="1">
      <alignment vertical="top"/>
      <protection locked="0"/>
    </xf>
    <xf numFmtId="0" fontId="18" fillId="3" borderId="0" xfId="1" applyFont="1" applyFill="1" applyAlignment="1" applyProtection="1">
      <alignment vertical="top"/>
      <protection locked="0"/>
    </xf>
    <xf numFmtId="0" fontId="31" fillId="3" borderId="0" xfId="4" applyFont="1" applyFill="1" applyAlignment="1" applyProtection="1">
      <alignment vertical="top"/>
      <protection locked="0"/>
    </xf>
    <xf numFmtId="0" fontId="19" fillId="0" borderId="0" xfId="4" applyFont="1" applyAlignment="1" applyProtection="1">
      <alignment vertical="top"/>
      <protection locked="0"/>
    </xf>
    <xf numFmtId="0" fontId="19" fillId="38" borderId="1" xfId="1" applyFont="1" applyFill="1" applyBorder="1" applyAlignment="1" applyProtection="1">
      <alignment vertical="top"/>
      <protection locked="0"/>
    </xf>
    <xf numFmtId="0" fontId="18" fillId="0" borderId="1" xfId="4" applyFont="1" applyBorder="1" applyAlignment="1" applyProtection="1">
      <alignment vertical="top"/>
      <protection locked="0"/>
    </xf>
    <xf numFmtId="0" fontId="31" fillId="0" borderId="1" xfId="4" applyFont="1" applyBorder="1" applyAlignment="1" applyProtection="1">
      <alignment vertical="top"/>
      <protection locked="0"/>
    </xf>
    <xf numFmtId="165" fontId="19" fillId="0" borderId="0" xfId="5" applyNumberFormat="1" applyFont="1" applyAlignment="1" applyProtection="1">
      <alignment vertical="top"/>
      <protection locked="0"/>
    </xf>
    <xf numFmtId="49" fontId="18" fillId="0" borderId="0" xfId="4" applyNumberFormat="1" applyFont="1" applyBorder="1" applyAlignment="1" applyProtection="1">
      <alignment horizontal="center" vertical="top" wrapText="1"/>
      <protection hidden="1"/>
    </xf>
    <xf numFmtId="10" fontId="18" fillId="0" borderId="1" xfId="4" applyNumberFormat="1" applyFont="1" applyBorder="1" applyAlignment="1" applyProtection="1">
      <alignment vertical="top"/>
      <protection locked="0"/>
    </xf>
    <xf numFmtId="0" fontId="19" fillId="0" borderId="0" xfId="1" applyFont="1" applyAlignment="1" applyProtection="1">
      <alignment vertical="top" wrapText="1"/>
      <protection locked="0"/>
    </xf>
    <xf numFmtId="0" fontId="19" fillId="0" borderId="1" xfId="4" applyFont="1" applyBorder="1" applyAlignment="1" applyProtection="1">
      <alignment vertical="top"/>
      <protection locked="0"/>
    </xf>
    <xf numFmtId="0" fontId="34" fillId="0" borderId="1" xfId="4" applyFont="1" applyBorder="1" applyAlignment="1" applyProtection="1">
      <alignment vertical="top"/>
      <protection locked="0"/>
    </xf>
    <xf numFmtId="0" fontId="34" fillId="0" borderId="0" xfId="4" applyFont="1" applyAlignment="1" applyProtection="1">
      <alignment vertical="top"/>
      <protection locked="0"/>
    </xf>
    <xf numFmtId="49" fontId="18" fillId="4" borderId="1" xfId="4" applyNumberFormat="1" applyFont="1" applyFill="1" applyBorder="1" applyAlignment="1" applyProtection="1">
      <alignment horizontal="center" vertical="top" wrapText="1"/>
      <protection hidden="1"/>
    </xf>
    <xf numFmtId="165" fontId="18" fillId="4" borderId="1" xfId="4" applyNumberFormat="1" applyFont="1" applyFill="1" applyBorder="1" applyAlignment="1" applyProtection="1">
      <alignment horizontal="center" vertical="top" wrapText="1"/>
      <protection hidden="1"/>
    </xf>
    <xf numFmtId="164" fontId="19" fillId="4" borderId="1" xfId="1" applyNumberFormat="1" applyFont="1" applyFill="1" applyBorder="1" applyAlignment="1">
      <alignment horizontal="center" vertical="top" wrapText="1"/>
    </xf>
    <xf numFmtId="0" fontId="18" fillId="4" borderId="1" xfId="4" applyFont="1" applyFill="1" applyBorder="1" applyAlignment="1">
      <alignment horizontal="left" vertical="top" wrapText="1"/>
    </xf>
    <xf numFmtId="0" fontId="18" fillId="4" borderId="1" xfId="4" applyFont="1" applyFill="1" applyBorder="1" applyAlignment="1" applyProtection="1">
      <alignment horizontal="center" vertical="top" wrapText="1"/>
      <protection hidden="1"/>
    </xf>
    <xf numFmtId="0" fontId="18" fillId="3" borderId="1" xfId="4" applyFont="1" applyFill="1" applyBorder="1" applyAlignment="1" applyProtection="1">
      <alignment horizontal="center" vertical="top" wrapText="1"/>
      <protection hidden="1"/>
    </xf>
    <xf numFmtId="0" fontId="19" fillId="3" borderId="1" xfId="0" applyFont="1" applyFill="1" applyBorder="1" applyAlignment="1">
      <alignment horizontal="center" vertical="top" wrapText="1"/>
    </xf>
    <xf numFmtId="165" fontId="19" fillId="3" borderId="1" xfId="50" applyNumberFormat="1" applyFont="1" applyFill="1" applyBorder="1" applyAlignment="1">
      <alignment horizontal="center" vertical="top"/>
    </xf>
    <xf numFmtId="0" fontId="19" fillId="3" borderId="1" xfId="50" applyFont="1" applyFill="1" applyBorder="1" applyAlignment="1">
      <alignment horizontal="center" vertical="top" wrapText="1"/>
    </xf>
    <xf numFmtId="165" fontId="19" fillId="0" borderId="1" xfId="4" applyNumberFormat="1" applyFont="1" applyBorder="1" applyAlignment="1" applyProtection="1">
      <alignment horizontal="center" vertical="top"/>
      <protection locked="0"/>
    </xf>
    <xf numFmtId="2" fontId="19" fillId="3" borderId="8" xfId="50" applyNumberFormat="1" applyFont="1" applyFill="1" applyBorder="1" applyAlignment="1">
      <alignment horizontal="center" vertical="top" wrapText="1"/>
    </xf>
    <xf numFmtId="49" fontId="18" fillId="5" borderId="1" xfId="4" applyNumberFormat="1" applyFont="1" applyFill="1" applyBorder="1" applyAlignment="1" applyProtection="1">
      <alignment horizontal="center" vertical="top" wrapText="1"/>
      <protection hidden="1"/>
    </xf>
    <xf numFmtId="165" fontId="18" fillId="5" borderId="1" xfId="4" applyNumberFormat="1" applyFont="1" applyFill="1" applyBorder="1" applyAlignment="1" applyProtection="1">
      <alignment horizontal="center" vertical="top" wrapText="1"/>
      <protection hidden="1"/>
    </xf>
    <xf numFmtId="0" fontId="18" fillId="5" borderId="1" xfId="4" applyFont="1" applyFill="1" applyBorder="1" applyAlignment="1">
      <alignment horizontal="left" vertical="top" wrapText="1"/>
    </xf>
    <xf numFmtId="0" fontId="18" fillId="5" borderId="1" xfId="4" applyFont="1" applyFill="1" applyBorder="1" applyAlignment="1" applyProtection="1">
      <alignment horizontal="center" vertical="top" wrapText="1"/>
      <protection hidden="1"/>
    </xf>
    <xf numFmtId="0" fontId="34" fillId="3" borderId="0" xfId="4" applyFont="1" applyFill="1" applyAlignment="1" applyProtection="1">
      <alignment vertical="top"/>
      <protection locked="0"/>
    </xf>
    <xf numFmtId="49" fontId="19" fillId="0" borderId="0" xfId="4" applyNumberFormat="1" applyFont="1" applyFill="1" applyBorder="1" applyAlignment="1" applyProtection="1">
      <alignment horizontal="center" vertical="top" wrapText="1"/>
      <protection hidden="1"/>
    </xf>
    <xf numFmtId="164" fontId="19" fillId="0" borderId="0" xfId="4" applyNumberFormat="1" applyFont="1" applyFill="1" applyBorder="1" applyAlignment="1" applyProtection="1">
      <alignment horizontal="center" vertical="top" wrapText="1"/>
      <protection hidden="1"/>
    </xf>
    <xf numFmtId="165" fontId="19" fillId="0" borderId="0" xfId="4" applyNumberFormat="1" applyFont="1" applyFill="1" applyBorder="1" applyAlignment="1" applyProtection="1">
      <alignment horizontal="center" vertical="top" wrapText="1"/>
      <protection hidden="1"/>
    </xf>
    <xf numFmtId="0" fontId="19" fillId="0" borderId="0" xfId="4" applyFont="1" applyFill="1" applyBorder="1" applyAlignment="1" applyProtection="1">
      <alignment vertical="top" wrapText="1"/>
      <protection locked="0"/>
    </xf>
    <xf numFmtId="0" fontId="19" fillId="0" borderId="0" xfId="4" applyFont="1" applyFill="1" applyBorder="1" applyAlignment="1" applyProtection="1">
      <alignment horizontal="center" vertical="top" wrapText="1"/>
      <protection hidden="1"/>
    </xf>
    <xf numFmtId="0" fontId="19" fillId="3" borderId="0" xfId="4" applyFont="1" applyFill="1" applyBorder="1" applyAlignment="1" applyProtection="1">
      <alignment horizontal="center" vertical="top" wrapText="1"/>
      <protection hidden="1"/>
    </xf>
    <xf numFmtId="10" fontId="19" fillId="3" borderId="0" xfId="4" applyNumberFormat="1" applyFont="1" applyFill="1" applyBorder="1" applyAlignment="1" applyProtection="1">
      <alignment horizontal="center" vertical="top" wrapText="1"/>
      <protection hidden="1"/>
    </xf>
    <xf numFmtId="49" fontId="34" fillId="0" borderId="0" xfId="4" applyNumberFormat="1" applyFont="1" applyAlignment="1" applyProtection="1">
      <alignment horizontal="center" vertical="top"/>
      <protection locked="0"/>
    </xf>
    <xf numFmtId="0" fontId="19" fillId="0" borderId="0" xfId="4" applyFont="1" applyFill="1" applyBorder="1" applyAlignment="1" applyProtection="1">
      <alignment vertical="top" wrapText="1"/>
      <protection hidden="1"/>
    </xf>
    <xf numFmtId="0" fontId="19" fillId="0" borderId="0" xfId="4" applyFont="1" applyBorder="1" applyAlignment="1" applyProtection="1">
      <alignment vertical="top"/>
      <protection locked="0"/>
    </xf>
    <xf numFmtId="0" fontId="18" fillId="0" borderId="0" xfId="4" applyFont="1" applyAlignment="1" applyProtection="1">
      <alignment horizontal="center" vertical="top"/>
      <protection locked="0"/>
    </xf>
    <xf numFmtId="0" fontId="34" fillId="0" borderId="0" xfId="4" applyFont="1" applyAlignment="1" applyProtection="1">
      <alignment horizontal="center" vertical="top"/>
      <protection locked="0"/>
    </xf>
    <xf numFmtId="0" fontId="19" fillId="37" borderId="1" xfId="1" applyFont="1" applyFill="1" applyBorder="1" applyAlignment="1" applyProtection="1">
      <alignment vertical="top"/>
      <protection locked="0"/>
    </xf>
    <xf numFmtId="0" fontId="19" fillId="37" borderId="5" xfId="1" applyFont="1" applyFill="1" applyBorder="1" applyAlignment="1" applyProtection="1">
      <alignment vertical="top"/>
      <protection locked="0"/>
    </xf>
    <xf numFmtId="165" fontId="19" fillId="37" borderId="0" xfId="5" applyNumberFormat="1" applyFont="1" applyFill="1" applyAlignment="1" applyProtection="1">
      <alignment vertical="top"/>
      <protection locked="0"/>
    </xf>
    <xf numFmtId="0" fontId="19" fillId="37" borderId="0" xfId="4" applyFont="1" applyFill="1" applyAlignment="1" applyProtection="1">
      <alignment vertical="top"/>
      <protection locked="0"/>
    </xf>
    <xf numFmtId="166" fontId="33" fillId="37" borderId="0" xfId="1" applyNumberFormat="1" applyFont="1" applyFill="1" applyBorder="1" applyAlignment="1" applyProtection="1">
      <alignment horizontal="center" vertical="top" wrapText="1"/>
      <protection hidden="1"/>
    </xf>
    <xf numFmtId="0" fontId="18" fillId="37" borderId="1" xfId="1" applyFont="1" applyFill="1" applyBorder="1" applyAlignment="1" applyProtection="1">
      <alignment vertical="top"/>
      <protection locked="0"/>
    </xf>
    <xf numFmtId="0" fontId="18" fillId="37" borderId="5" xfId="1" applyFont="1" applyFill="1" applyBorder="1" applyAlignment="1" applyProtection="1">
      <alignment vertical="top"/>
      <protection locked="0"/>
    </xf>
    <xf numFmtId="0" fontId="18" fillId="39" borderId="0" xfId="4" applyFont="1" applyFill="1" applyAlignment="1" applyProtection="1">
      <alignment vertical="top"/>
      <protection locked="0"/>
    </xf>
    <xf numFmtId="0" fontId="19" fillId="39" borderId="0" xfId="4" applyFont="1" applyFill="1" applyAlignment="1" applyProtection="1">
      <alignment vertical="top"/>
      <protection locked="0"/>
    </xf>
    <xf numFmtId="0" fontId="19" fillId="39" borderId="1" xfId="1" applyFont="1" applyFill="1" applyBorder="1" applyAlignment="1" applyProtection="1">
      <alignment vertical="top"/>
      <protection locked="0"/>
    </xf>
    <xf numFmtId="165" fontId="19" fillId="39" borderId="0" xfId="5" applyNumberFormat="1" applyFont="1" applyFill="1" applyAlignment="1" applyProtection="1">
      <alignment vertical="top"/>
      <protection locked="0"/>
    </xf>
    <xf numFmtId="0" fontId="19" fillId="39" borderId="1" xfId="4" applyFont="1" applyFill="1" applyBorder="1" applyAlignment="1" applyProtection="1">
      <alignment horizontal="center" vertical="top"/>
      <protection locked="0"/>
    </xf>
    <xf numFmtId="0" fontId="19" fillId="39" borderId="0" xfId="1" applyFont="1" applyFill="1" applyAlignment="1" applyProtection="1">
      <alignment vertical="top" wrapText="1"/>
      <protection locked="0"/>
    </xf>
    <xf numFmtId="0" fontId="19" fillId="39" borderId="1" xfId="1" applyFont="1" applyFill="1" applyBorder="1" applyAlignment="1" applyProtection="1">
      <alignment horizontal="center" vertical="top" wrapText="1"/>
      <protection hidden="1"/>
    </xf>
    <xf numFmtId="0" fontId="19" fillId="39" borderId="1" xfId="4" applyFont="1" applyFill="1" applyBorder="1" applyAlignment="1" applyProtection="1">
      <alignment horizontal="left" vertical="top" wrapText="1"/>
      <protection locked="0"/>
    </xf>
    <xf numFmtId="0" fontId="33" fillId="39" borderId="1" xfId="1" applyFont="1" applyFill="1" applyBorder="1" applyAlignment="1" applyProtection="1">
      <alignment horizontal="center" vertical="top" wrapText="1"/>
      <protection hidden="1"/>
    </xf>
    <xf numFmtId="0" fontId="18" fillId="39" borderId="1" xfId="1" applyFont="1" applyFill="1" applyBorder="1" applyAlignment="1" applyProtection="1">
      <alignment vertical="top"/>
      <protection locked="0"/>
    </xf>
    <xf numFmtId="0" fontId="19" fillId="3" borderId="1" xfId="0" applyFont="1" applyFill="1" applyBorder="1" applyAlignment="1">
      <alignment vertical="top" wrapText="1"/>
    </xf>
    <xf numFmtId="0" fontId="18" fillId="39" borderId="0" xfId="1" applyFont="1" applyFill="1" applyBorder="1" applyAlignment="1" applyProtection="1">
      <alignment vertical="top"/>
      <protection locked="0"/>
    </xf>
    <xf numFmtId="0" fontId="18" fillId="37" borderId="0" xfId="1" applyFont="1" applyFill="1" applyBorder="1" applyAlignment="1" applyProtection="1">
      <alignment vertical="top"/>
      <protection locked="0"/>
    </xf>
    <xf numFmtId="164" fontId="19" fillId="5" borderId="1" xfId="1" applyNumberFormat="1" applyFont="1" applyFill="1" applyBorder="1" applyAlignment="1">
      <alignment horizontal="center" vertical="top" wrapText="1"/>
    </xf>
    <xf numFmtId="49" fontId="18" fillId="40" borderId="1" xfId="4" applyNumberFormat="1" applyFont="1" applyFill="1" applyBorder="1" applyAlignment="1" applyProtection="1">
      <alignment horizontal="center" vertical="top" wrapText="1"/>
      <protection hidden="1"/>
    </xf>
    <xf numFmtId="165" fontId="18" fillId="40" borderId="1" xfId="4" applyNumberFormat="1" applyFont="1" applyFill="1" applyBorder="1" applyAlignment="1" applyProtection="1">
      <alignment horizontal="center" vertical="top" wrapText="1"/>
      <protection hidden="1"/>
    </xf>
    <xf numFmtId="164" fontId="19" fillId="40" borderId="1" xfId="1" applyNumberFormat="1" applyFont="1" applyFill="1" applyBorder="1" applyAlignment="1">
      <alignment horizontal="center" vertical="top" wrapText="1"/>
    </xf>
    <xf numFmtId="0" fontId="18" fillId="40" borderId="1" xfId="4" applyFont="1" applyFill="1" applyBorder="1" applyAlignment="1">
      <alignment horizontal="left" vertical="top" wrapText="1"/>
    </xf>
    <xf numFmtId="0" fontId="18" fillId="40" borderId="1" xfId="4" applyFont="1" applyFill="1" applyBorder="1" applyAlignment="1" applyProtection="1">
      <alignment horizontal="center" vertical="top" wrapText="1"/>
      <protection hidden="1"/>
    </xf>
    <xf numFmtId="0" fontId="19" fillId="3" borderId="0" xfId="0" applyFont="1" applyFill="1" applyBorder="1" applyAlignment="1">
      <alignment vertical="top" wrapText="1"/>
    </xf>
    <xf numFmtId="0" fontId="19" fillId="3" borderId="0" xfId="0" applyFont="1" applyFill="1" applyBorder="1" applyAlignment="1">
      <alignment horizontal="center" vertical="top" wrapText="1"/>
    </xf>
    <xf numFmtId="165" fontId="19" fillId="3" borderId="0" xfId="50" applyNumberFormat="1" applyFont="1" applyFill="1" applyBorder="1" applyAlignment="1">
      <alignment horizontal="center" vertical="top"/>
    </xf>
    <xf numFmtId="0" fontId="19" fillId="3" borderId="0" xfId="50" applyFont="1" applyFill="1" applyBorder="1" applyAlignment="1">
      <alignment horizontal="center" vertical="top" wrapText="1"/>
    </xf>
    <xf numFmtId="165" fontId="19" fillId="3" borderId="0" xfId="4" applyNumberFormat="1" applyFont="1" applyFill="1" applyBorder="1" applyAlignment="1" applyProtection="1">
      <alignment horizontal="center" vertical="top" wrapText="1"/>
      <protection hidden="1"/>
    </xf>
    <xf numFmtId="0" fontId="19" fillId="3" borderId="1" xfId="0" applyNumberFormat="1" applyFont="1" applyFill="1" applyBorder="1" applyAlignment="1">
      <alignment vertical="top" wrapText="1"/>
    </xf>
    <xf numFmtId="0" fontId="36" fillId="3" borderId="1" xfId="1" applyFont="1" applyFill="1" applyBorder="1" applyAlignment="1" applyProtection="1">
      <alignment horizontal="center" vertical="top" wrapText="1"/>
      <protection hidden="1"/>
    </xf>
    <xf numFmtId="0" fontId="36" fillId="3" borderId="0" xfId="1" applyFont="1" applyFill="1" applyBorder="1" applyAlignment="1" applyProtection="1">
      <alignment horizontal="center" vertical="top" wrapText="1"/>
      <protection hidden="1"/>
    </xf>
    <xf numFmtId="0" fontId="36" fillId="0" borderId="0" xfId="1" applyFont="1" applyFill="1" applyBorder="1" applyAlignment="1" applyProtection="1">
      <alignment horizontal="center" vertical="top" wrapText="1"/>
      <protection hidden="1"/>
    </xf>
    <xf numFmtId="0" fontId="19" fillId="0" borderId="0" xfId="4" applyFont="1" applyAlignment="1" applyProtection="1">
      <alignment horizontal="center" vertical="top"/>
      <protection locked="0"/>
    </xf>
    <xf numFmtId="0" fontId="19" fillId="0" borderId="0" xfId="1" applyFont="1" applyAlignment="1" applyProtection="1">
      <alignment horizontal="right" vertical="top"/>
      <protection locked="0"/>
    </xf>
    <xf numFmtId="0" fontId="19" fillId="0" borderId="1" xfId="4" applyFont="1" applyFill="1" applyBorder="1" applyAlignment="1" applyProtection="1">
      <alignment horizontal="center" vertical="center" wrapText="1"/>
      <protection hidden="1"/>
    </xf>
    <xf numFmtId="0" fontId="19" fillId="0" borderId="1" xfId="0" applyFont="1" applyFill="1" applyBorder="1" applyAlignment="1">
      <alignment vertical="top" wrapText="1"/>
    </xf>
    <xf numFmtId="0" fontId="19" fillId="0" borderId="1" xfId="0" applyFont="1" applyFill="1" applyBorder="1" applyAlignment="1">
      <alignment horizontal="center" vertical="top" wrapText="1"/>
    </xf>
    <xf numFmtId="0" fontId="36" fillId="0" borderId="1" xfId="1" applyFont="1" applyFill="1" applyBorder="1" applyAlignment="1" applyProtection="1">
      <alignment horizontal="center" vertical="top" wrapText="1"/>
      <protection hidden="1"/>
    </xf>
    <xf numFmtId="165" fontId="19" fillId="0" borderId="1" xfId="50" applyNumberFormat="1" applyFont="1" applyFill="1" applyBorder="1" applyAlignment="1">
      <alignment horizontal="center" vertical="top"/>
    </xf>
    <xf numFmtId="0" fontId="19" fillId="0" borderId="1" xfId="50" applyFont="1" applyFill="1" applyBorder="1" applyAlignment="1">
      <alignment horizontal="center" vertical="top" wrapText="1"/>
    </xf>
    <xf numFmtId="0" fontId="37" fillId="0" borderId="0" xfId="0" applyNumberFormat="1" applyFont="1" applyFill="1" applyAlignment="1">
      <alignment horizontal="center" vertical="center"/>
    </xf>
    <xf numFmtId="0" fontId="37" fillId="0" borderId="0" xfId="0" applyFont="1" applyFill="1" applyAlignment="1">
      <alignment horizontal="center" vertical="center"/>
    </xf>
    <xf numFmtId="164" fontId="37" fillId="0" borderId="0" xfId="0" applyNumberFormat="1" applyFont="1" applyFill="1" applyAlignment="1">
      <alignment horizontal="center" vertical="center"/>
    </xf>
    <xf numFmtId="168" fontId="37" fillId="0" borderId="0" xfId="0" applyNumberFormat="1" applyFont="1" applyFill="1" applyAlignment="1">
      <alignment horizontal="center" vertical="center"/>
    </xf>
    <xf numFmtId="0" fontId="38" fillId="0" borderId="0" xfId="1" applyFont="1" applyAlignment="1" applyProtection="1">
      <alignment horizontal="center" vertical="center"/>
      <protection locked="0"/>
    </xf>
    <xf numFmtId="0" fontId="39" fillId="0" borderId="0" xfId="0" applyNumberFormat="1" applyFont="1" applyFill="1" applyBorder="1" applyAlignment="1">
      <alignment horizontal="center" vertical="center"/>
    </xf>
    <xf numFmtId="164" fontId="39" fillId="0" borderId="0" xfId="0" applyNumberFormat="1" applyFont="1" applyFill="1" applyBorder="1" applyAlignment="1">
      <alignment horizontal="center" vertical="center"/>
    </xf>
    <xf numFmtId="0" fontId="37" fillId="0" borderId="1" xfId="0" applyFont="1" applyFill="1" applyBorder="1" applyAlignment="1">
      <alignment horizontal="center" vertical="center" wrapText="1"/>
    </xf>
    <xf numFmtId="164" fontId="37" fillId="0" borderId="1" xfId="0" applyNumberFormat="1" applyFont="1" applyFill="1" applyBorder="1" applyAlignment="1">
      <alignment horizontal="center" vertical="center" wrapText="1"/>
    </xf>
    <xf numFmtId="0" fontId="42" fillId="4" borderId="1" xfId="51" applyFont="1" applyFill="1" applyBorder="1" applyAlignment="1">
      <alignment horizontal="center" vertical="center" wrapText="1"/>
    </xf>
    <xf numFmtId="164" fontId="42" fillId="4" borderId="1" xfId="51" applyNumberFormat="1" applyFont="1" applyFill="1" applyBorder="1" applyAlignment="1">
      <alignment horizontal="center" vertical="center" wrapText="1"/>
    </xf>
    <xf numFmtId="165" fontId="42" fillId="4" borderId="1" xfId="51" applyNumberFormat="1" applyFont="1" applyFill="1" applyBorder="1" applyAlignment="1">
      <alignment horizontal="center" vertical="center" wrapText="1"/>
    </xf>
    <xf numFmtId="0" fontId="42" fillId="5" borderId="1" xfId="51" applyFont="1" applyFill="1" applyBorder="1" applyAlignment="1">
      <alignment horizontal="center" vertical="center" wrapText="1"/>
    </xf>
    <xf numFmtId="164" fontId="42" fillId="5" borderId="1" xfId="51" applyNumberFormat="1" applyFont="1" applyFill="1" applyBorder="1" applyAlignment="1">
      <alignment horizontal="center" vertical="center" wrapText="1"/>
    </xf>
    <xf numFmtId="165" fontId="42" fillId="5" borderId="1" xfId="51" applyNumberFormat="1" applyFont="1" applyFill="1" applyBorder="1" applyAlignment="1">
      <alignment horizontal="center" vertical="center" wrapText="1"/>
    </xf>
    <xf numFmtId="0" fontId="42" fillId="40" borderId="1" xfId="51" applyFont="1" applyFill="1" applyBorder="1" applyAlignment="1">
      <alignment horizontal="center" vertical="center" wrapText="1"/>
    </xf>
    <xf numFmtId="164" fontId="42" fillId="40" borderId="1" xfId="51" applyNumberFormat="1" applyFont="1" applyFill="1" applyBorder="1" applyAlignment="1">
      <alignment horizontal="center" vertical="center" wrapText="1"/>
    </xf>
    <xf numFmtId="165" fontId="42" fillId="40" borderId="1" xfId="51" applyNumberFormat="1" applyFont="1" applyFill="1" applyBorder="1" applyAlignment="1">
      <alignment horizontal="center" vertical="center" wrapText="1"/>
    </xf>
    <xf numFmtId="0" fontId="42" fillId="40" borderId="4" xfId="51" applyFont="1" applyFill="1" applyBorder="1" applyAlignment="1">
      <alignment horizontal="center" vertical="center" wrapText="1"/>
    </xf>
    <xf numFmtId="0" fontId="42" fillId="0" borderId="1" xfId="51" applyFont="1" applyFill="1" applyBorder="1" applyAlignment="1">
      <alignment horizontal="center" vertical="center" wrapText="1"/>
    </xf>
    <xf numFmtId="164" fontId="42" fillId="0" borderId="1" xfId="51" applyNumberFormat="1" applyFont="1" applyFill="1" applyBorder="1" applyAlignment="1">
      <alignment horizontal="center" vertical="center" wrapText="1"/>
    </xf>
    <xf numFmtId="165" fontId="42" fillId="0" borderId="1" xfId="51" applyNumberFormat="1" applyFont="1" applyFill="1" applyBorder="1" applyAlignment="1">
      <alignment horizontal="center" vertical="center" wrapText="1"/>
    </xf>
    <xf numFmtId="164" fontId="42" fillId="3" borderId="1" xfId="51" applyNumberFormat="1" applyFont="1" applyFill="1" applyBorder="1" applyAlignment="1">
      <alignment horizontal="center" vertical="center" wrapText="1"/>
    </xf>
    <xf numFmtId="165" fontId="42" fillId="3" borderId="1" xfId="51" applyNumberFormat="1" applyFont="1" applyFill="1" applyBorder="1" applyAlignment="1">
      <alignment horizontal="center" vertical="center" wrapText="1"/>
    </xf>
    <xf numFmtId="0" fontId="42" fillId="3" borderId="1" xfId="51" applyFont="1" applyFill="1" applyBorder="1" applyAlignment="1">
      <alignment horizontal="center" vertical="center" wrapText="1"/>
    </xf>
    <xf numFmtId="0" fontId="37" fillId="0" borderId="1" xfId="0" applyFont="1" applyFill="1" applyBorder="1" applyAlignment="1">
      <alignment horizontal="center" vertical="center"/>
    </xf>
    <xf numFmtId="164" fontId="44" fillId="0" borderId="1" xfId="51" applyNumberFormat="1" applyFont="1" applyFill="1" applyBorder="1" applyAlignment="1">
      <alignment horizontal="center" vertical="center" wrapText="1"/>
    </xf>
    <xf numFmtId="164" fontId="37" fillId="0" borderId="1" xfId="51" applyNumberFormat="1" applyFont="1" applyFill="1" applyBorder="1" applyAlignment="1">
      <alignment horizontal="center" vertical="center" wrapText="1"/>
    </xf>
    <xf numFmtId="0" fontId="47" fillId="3" borderId="1" xfId="1" applyFont="1" applyFill="1" applyBorder="1" applyAlignment="1" applyProtection="1">
      <alignment horizontal="center" vertical="top" wrapText="1"/>
      <protection hidden="1"/>
    </xf>
    <xf numFmtId="0" fontId="47" fillId="0" borderId="0" xfId="1" applyFont="1" applyFill="1" applyBorder="1" applyAlignment="1" applyProtection="1">
      <alignment horizontal="center" vertical="top" wrapText="1"/>
      <protection hidden="1"/>
    </xf>
    <xf numFmtId="0" fontId="48" fillId="0" borderId="1" xfId="50" applyFont="1" applyBorder="1" applyAlignment="1">
      <alignment horizontal="center" vertical="top" wrapText="1"/>
    </xf>
    <xf numFmtId="0" fontId="19" fillId="0" borderId="1" xfId="4" applyFont="1" applyFill="1" applyBorder="1" applyAlignment="1" applyProtection="1">
      <alignment horizontal="center" vertical="center" wrapText="1"/>
      <protection hidden="1"/>
    </xf>
    <xf numFmtId="1" fontId="19" fillId="3" borderId="8" xfId="50" applyNumberFormat="1" applyFont="1" applyFill="1" applyBorder="1" applyAlignment="1">
      <alignment horizontal="center" vertical="top" wrapText="1"/>
    </xf>
    <xf numFmtId="169" fontId="19" fillId="3" borderId="8" xfId="50" applyNumberFormat="1" applyFont="1" applyFill="1" applyBorder="1" applyAlignment="1">
      <alignment horizontal="center" vertical="top" wrapText="1"/>
    </xf>
    <xf numFmtId="0" fontId="32" fillId="40" borderId="5" xfId="4" applyFont="1" applyFill="1" applyBorder="1" applyAlignment="1" applyProtection="1">
      <alignment horizontal="left" vertical="top" wrapText="1"/>
      <protection hidden="1"/>
    </xf>
    <xf numFmtId="0" fontId="32" fillId="40" borderId="6" xfId="4" applyFont="1" applyFill="1" applyBorder="1" applyAlignment="1" applyProtection="1">
      <alignment horizontal="left" vertical="top" wrapText="1"/>
      <protection hidden="1"/>
    </xf>
    <xf numFmtId="0" fontId="32" fillId="40" borderId="3" xfId="4" applyFont="1" applyFill="1" applyBorder="1" applyAlignment="1" applyProtection="1">
      <alignment horizontal="left" vertical="top" wrapText="1"/>
      <protection hidden="1"/>
    </xf>
    <xf numFmtId="0" fontId="32" fillId="5" borderId="5" xfId="4" applyFont="1" applyFill="1" applyBorder="1" applyAlignment="1" applyProtection="1">
      <alignment horizontal="left" vertical="top" wrapText="1"/>
      <protection hidden="1"/>
    </xf>
    <xf numFmtId="0" fontId="32" fillId="5" borderId="6" xfId="4" applyFont="1" applyFill="1" applyBorder="1" applyAlignment="1" applyProtection="1">
      <alignment horizontal="left" vertical="top" wrapText="1"/>
      <protection hidden="1"/>
    </xf>
    <xf numFmtId="0" fontId="32" fillId="5" borderId="3" xfId="4" applyFont="1" applyFill="1" applyBorder="1" applyAlignment="1" applyProtection="1">
      <alignment horizontal="left" vertical="top" wrapText="1"/>
      <protection hidden="1"/>
    </xf>
    <xf numFmtId="0" fontId="19" fillId="3" borderId="1" xfId="4" applyFont="1" applyFill="1" applyBorder="1" applyAlignment="1" applyProtection="1">
      <alignment horizontal="center" vertical="center" wrapText="1"/>
      <protection hidden="1"/>
    </xf>
    <xf numFmtId="0" fontId="19" fillId="3" borderId="1" xfId="1" applyFont="1" applyFill="1" applyBorder="1" applyAlignment="1" applyProtection="1">
      <alignment horizontal="center" vertical="center" wrapText="1"/>
      <protection hidden="1"/>
    </xf>
    <xf numFmtId="0" fontId="32" fillId="4" borderId="1" xfId="4" applyFont="1" applyFill="1" applyBorder="1" applyAlignment="1" applyProtection="1">
      <alignment horizontal="left" vertical="top" wrapText="1"/>
      <protection hidden="1"/>
    </xf>
    <xf numFmtId="0" fontId="32" fillId="0" borderId="0" xfId="4" applyFont="1" applyAlignment="1" applyProtection="1">
      <alignment horizontal="center" vertical="top" wrapText="1"/>
      <protection hidden="1"/>
    </xf>
    <xf numFmtId="49" fontId="19" fillId="0" borderId="1" xfId="4" applyNumberFormat="1" applyFont="1" applyFill="1" applyBorder="1" applyAlignment="1" applyProtection="1">
      <alignment horizontal="center" vertical="center" wrapText="1"/>
      <protection hidden="1"/>
    </xf>
    <xf numFmtId="0" fontId="19" fillId="0" borderId="2" xfId="4" applyFont="1" applyFill="1" applyBorder="1" applyAlignment="1" applyProtection="1">
      <alignment horizontal="center" vertical="center" wrapText="1"/>
      <protection hidden="1"/>
    </xf>
    <xf numFmtId="0" fontId="19" fillId="0" borderId="4" xfId="4" applyFont="1" applyFill="1" applyBorder="1" applyAlignment="1" applyProtection="1">
      <alignment horizontal="center" vertical="center" wrapText="1"/>
      <protection hidden="1"/>
    </xf>
    <xf numFmtId="0" fontId="19" fillId="0" borderId="1" xfId="4" applyFont="1" applyFill="1" applyBorder="1" applyAlignment="1" applyProtection="1">
      <alignment horizontal="center" vertical="center" wrapText="1"/>
      <protection hidden="1"/>
    </xf>
    <xf numFmtId="0" fontId="33" fillId="0" borderId="1" xfId="4" applyFont="1" applyFill="1" applyBorder="1" applyAlignment="1" applyProtection="1">
      <alignment horizontal="center" vertical="center" wrapText="1"/>
      <protection hidden="1"/>
    </xf>
    <xf numFmtId="0" fontId="18" fillId="0" borderId="5" xfId="4" applyFont="1" applyFill="1" applyBorder="1" applyAlignment="1" applyProtection="1">
      <alignment horizontal="center" vertical="center" wrapText="1"/>
      <protection hidden="1"/>
    </xf>
    <xf numFmtId="0" fontId="18" fillId="0" borderId="3" xfId="4" applyFont="1" applyFill="1" applyBorder="1" applyAlignment="1" applyProtection="1">
      <alignment horizontal="center" vertical="center" wrapText="1"/>
      <protection hidden="1"/>
    </xf>
    <xf numFmtId="0" fontId="19" fillId="0" borderId="1" xfId="1" applyFont="1" applyFill="1" applyBorder="1" applyAlignment="1" applyProtection="1">
      <alignment horizontal="center" vertical="center" wrapText="1"/>
      <protection hidden="1"/>
    </xf>
    <xf numFmtId="0" fontId="19" fillId="0" borderId="1" xfId="4" applyFont="1" applyFill="1" applyBorder="1" applyAlignment="1" applyProtection="1">
      <alignment horizontal="center" vertical="top" wrapText="1"/>
      <protection hidden="1"/>
    </xf>
    <xf numFmtId="0" fontId="19" fillId="0" borderId="1" xfId="4" applyFont="1" applyFill="1" applyBorder="1" applyAlignment="1">
      <alignment horizontal="center" vertical="top" wrapText="1"/>
    </xf>
    <xf numFmtId="0" fontId="46" fillId="40" borderId="5" xfId="4" applyFont="1" applyFill="1" applyBorder="1" applyAlignment="1" applyProtection="1">
      <alignment horizontal="center" vertical="top" wrapText="1"/>
      <protection hidden="1"/>
    </xf>
    <xf numFmtId="0" fontId="46" fillId="40" borderId="6" xfId="4" applyFont="1" applyFill="1" applyBorder="1" applyAlignment="1" applyProtection="1">
      <alignment horizontal="center" vertical="top" wrapText="1"/>
      <protection hidden="1"/>
    </xf>
    <xf numFmtId="0" fontId="46" fillId="40" borderId="3" xfId="4" applyFont="1" applyFill="1" applyBorder="1" applyAlignment="1" applyProtection="1">
      <alignment horizontal="center" vertical="top" wrapText="1"/>
      <protection hidden="1"/>
    </xf>
    <xf numFmtId="0" fontId="32" fillId="5" borderId="5" xfId="4" applyFont="1" applyFill="1" applyBorder="1" applyAlignment="1" applyProtection="1">
      <alignment horizontal="center" vertical="top" wrapText="1"/>
      <protection hidden="1"/>
    </xf>
    <xf numFmtId="0" fontId="32" fillId="5" borderId="6" xfId="4" applyFont="1" applyFill="1" applyBorder="1" applyAlignment="1" applyProtection="1">
      <alignment horizontal="center" vertical="top" wrapText="1"/>
      <protection hidden="1"/>
    </xf>
    <xf numFmtId="0" fontId="32" fillId="5" borderId="3" xfId="4" applyFont="1" applyFill="1" applyBorder="1" applyAlignment="1" applyProtection="1">
      <alignment horizontal="center" vertical="top" wrapText="1"/>
      <protection hidden="1"/>
    </xf>
    <xf numFmtId="0" fontId="32" fillId="40" borderId="6" xfId="4" applyFont="1" applyFill="1" applyBorder="1" applyAlignment="1" applyProtection="1">
      <alignment horizontal="center" vertical="top" wrapText="1"/>
      <protection hidden="1"/>
    </xf>
    <xf numFmtId="0" fontId="32" fillId="40" borderId="3" xfId="4" applyFont="1" applyFill="1" applyBorder="1" applyAlignment="1" applyProtection="1">
      <alignment horizontal="center" vertical="top" wrapText="1"/>
      <protection hidden="1"/>
    </xf>
    <xf numFmtId="0" fontId="32" fillId="4" borderId="5" xfId="4" applyFont="1" applyFill="1" applyBorder="1" applyAlignment="1" applyProtection="1">
      <alignment horizontal="center" vertical="top" wrapText="1"/>
      <protection hidden="1"/>
    </xf>
    <xf numFmtId="0" fontId="32" fillId="4" borderId="6" xfId="4" applyFont="1" applyFill="1" applyBorder="1" applyAlignment="1" applyProtection="1">
      <alignment horizontal="center" vertical="top" wrapText="1"/>
      <protection hidden="1"/>
    </xf>
    <xf numFmtId="0" fontId="32" fillId="4" borderId="3" xfId="4" applyFont="1" applyFill="1" applyBorder="1" applyAlignment="1" applyProtection="1">
      <alignment horizontal="center" vertical="top" wrapText="1"/>
      <protection hidden="1"/>
    </xf>
    <xf numFmtId="0" fontId="39" fillId="0" borderId="0" xfId="4" applyFont="1" applyAlignment="1" applyProtection="1">
      <alignment horizontal="center" vertical="top" wrapText="1"/>
      <protection hidden="1"/>
    </xf>
    <xf numFmtId="0" fontId="45" fillId="0" borderId="0" xfId="4" applyFont="1" applyAlignment="1" applyProtection="1">
      <alignment horizontal="center" vertical="top" wrapText="1"/>
      <protection hidden="1"/>
    </xf>
    <xf numFmtId="0" fontId="37" fillId="0" borderId="2" xfId="0" applyNumberFormat="1" applyFont="1" applyFill="1" applyBorder="1" applyAlignment="1">
      <alignment horizontal="center" vertical="center"/>
    </xf>
    <xf numFmtId="0" fontId="37" fillId="0" borderId="20" xfId="0" applyNumberFormat="1" applyFont="1" applyFill="1" applyBorder="1" applyAlignment="1">
      <alignment horizontal="center" vertical="center"/>
    </xf>
    <xf numFmtId="0" fontId="37" fillId="0" borderId="4" xfId="0" applyNumberFormat="1" applyFont="1" applyFill="1" applyBorder="1" applyAlignment="1">
      <alignment horizontal="center" vertical="center"/>
    </xf>
    <xf numFmtId="0" fontId="37" fillId="0" borderId="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42" fillId="0" borderId="2" xfId="51" applyNumberFormat="1" applyFont="1" applyFill="1" applyBorder="1" applyAlignment="1">
      <alignment horizontal="center" vertical="center" wrapText="1"/>
    </xf>
    <xf numFmtId="0" fontId="42" fillId="0" borderId="20" xfId="51" applyNumberFormat="1" applyFont="1" applyFill="1" applyBorder="1" applyAlignment="1">
      <alignment horizontal="center" vertical="center" wrapText="1"/>
    </xf>
    <xf numFmtId="0" fontId="42" fillId="0" borderId="4" xfId="51" applyNumberFormat="1" applyFont="1" applyFill="1" applyBorder="1" applyAlignment="1">
      <alignment horizontal="center" vertical="center" wrapText="1"/>
    </xf>
    <xf numFmtId="0" fontId="42" fillId="0" borderId="2" xfId="51" applyFont="1" applyFill="1" applyBorder="1" applyAlignment="1">
      <alignment horizontal="center" vertical="center" wrapText="1"/>
    </xf>
    <xf numFmtId="0" fontId="42" fillId="0" borderId="20" xfId="51" applyFont="1" applyFill="1" applyBorder="1" applyAlignment="1">
      <alignment horizontal="center" vertical="center" wrapText="1"/>
    </xf>
    <xf numFmtId="0" fontId="42" fillId="0" borderId="4" xfId="51" applyFont="1" applyFill="1" applyBorder="1" applyAlignment="1">
      <alignment horizontal="center" vertical="center" wrapText="1"/>
    </xf>
    <xf numFmtId="0" fontId="42" fillId="40" borderId="2" xfId="51" applyNumberFormat="1" applyFont="1" applyFill="1" applyBorder="1" applyAlignment="1">
      <alignment horizontal="center" vertical="center" wrapText="1"/>
    </xf>
    <xf numFmtId="0" fontId="42" fillId="40" borderId="20" xfId="51" applyNumberFormat="1" applyFont="1" applyFill="1" applyBorder="1" applyAlignment="1">
      <alignment horizontal="center" vertical="center" wrapText="1"/>
    </xf>
    <xf numFmtId="0" fontId="42" fillId="40" borderId="4" xfId="51" applyNumberFormat="1" applyFont="1" applyFill="1" applyBorder="1" applyAlignment="1">
      <alignment horizontal="center" vertical="center" wrapText="1"/>
    </xf>
    <xf numFmtId="0" fontId="42" fillId="40" borderId="2" xfId="51" applyFont="1" applyFill="1" applyBorder="1" applyAlignment="1">
      <alignment horizontal="center" vertical="center" wrapText="1"/>
    </xf>
    <xf numFmtId="0" fontId="42" fillId="40" borderId="20" xfId="51" applyFont="1" applyFill="1" applyBorder="1" applyAlignment="1">
      <alignment horizontal="center" vertical="center" wrapText="1"/>
    </xf>
    <xf numFmtId="0" fontId="42" fillId="40" borderId="4" xfId="51" applyFont="1" applyFill="1" applyBorder="1" applyAlignment="1">
      <alignment horizontal="center" vertical="center" wrapText="1"/>
    </xf>
    <xf numFmtId="0" fontId="37" fillId="0" borderId="20" xfId="0" applyFont="1" applyFill="1" applyBorder="1" applyAlignment="1">
      <alignment horizontal="center" vertical="center"/>
    </xf>
    <xf numFmtId="0" fontId="37" fillId="0" borderId="4" xfId="0" applyFont="1" applyFill="1" applyBorder="1" applyAlignment="1">
      <alignment horizontal="center" vertical="center"/>
    </xf>
    <xf numFmtId="0" fontId="42" fillId="5" borderId="1" xfId="51" applyNumberFormat="1" applyFont="1" applyFill="1" applyBorder="1" applyAlignment="1">
      <alignment horizontal="center" vertical="center" wrapText="1"/>
    </xf>
    <xf numFmtId="0" fontId="42" fillId="5" borderId="1" xfId="51" applyFont="1" applyFill="1" applyBorder="1" applyAlignment="1">
      <alignment horizontal="center" vertical="center" wrapText="1"/>
    </xf>
    <xf numFmtId="0" fontId="42" fillId="5" borderId="2" xfId="51" applyFont="1" applyFill="1" applyBorder="1" applyAlignment="1">
      <alignment horizontal="center" vertical="center" wrapText="1"/>
    </xf>
    <xf numFmtId="0" fontId="42" fillId="5" borderId="20" xfId="51" applyFont="1" applyFill="1" applyBorder="1" applyAlignment="1">
      <alignment horizontal="center" vertical="center" wrapText="1"/>
    </xf>
    <xf numFmtId="0" fontId="42" fillId="5" borderId="4" xfId="51" applyFont="1" applyFill="1" applyBorder="1" applyAlignment="1">
      <alignment horizontal="center" vertical="center" wrapText="1"/>
    </xf>
    <xf numFmtId="0" fontId="37" fillId="0" borderId="2" xfId="0" applyNumberFormat="1" applyFont="1" applyFill="1" applyBorder="1" applyAlignment="1">
      <alignment horizontal="center" vertical="center" wrapText="1"/>
    </xf>
    <xf numFmtId="0" fontId="37" fillId="0" borderId="20" xfId="0" applyNumberFormat="1" applyFont="1" applyFill="1" applyBorder="1" applyAlignment="1">
      <alignment horizontal="center" vertical="center" wrapText="1"/>
    </xf>
    <xf numFmtId="0" fontId="37" fillId="0" borderId="4" xfId="0" applyNumberFormat="1" applyFont="1" applyFill="1" applyBorder="1" applyAlignment="1">
      <alignment horizontal="center" vertical="center" wrapText="1"/>
    </xf>
    <xf numFmtId="0" fontId="37" fillId="0" borderId="2" xfId="0" applyFont="1" applyFill="1" applyBorder="1" applyAlignment="1">
      <alignment horizontal="center" vertical="center"/>
    </xf>
    <xf numFmtId="0" fontId="37" fillId="0" borderId="2" xfId="51" applyFont="1" applyFill="1" applyBorder="1" applyAlignment="1">
      <alignment horizontal="center" vertical="center" wrapText="1"/>
    </xf>
    <xf numFmtId="0" fontId="37" fillId="0" borderId="20" xfId="51" applyFont="1" applyFill="1" applyBorder="1" applyAlignment="1">
      <alignment horizontal="center" vertical="center" wrapText="1"/>
    </xf>
    <xf numFmtId="0" fontId="37" fillId="0" borderId="4" xfId="51" applyFont="1" applyFill="1" applyBorder="1" applyAlignment="1">
      <alignment horizontal="center" vertical="center" wrapText="1"/>
    </xf>
    <xf numFmtId="0" fontId="40" fillId="4" borderId="1" xfId="51" applyFont="1" applyFill="1" applyBorder="1" applyAlignment="1">
      <alignment horizontal="center" vertical="center"/>
    </xf>
    <xf numFmtId="0" fontId="39" fillId="4" borderId="2" xfId="51" applyFont="1" applyFill="1" applyBorder="1" applyAlignment="1">
      <alignment horizontal="center" vertical="center" wrapText="1"/>
    </xf>
    <xf numFmtId="0" fontId="40" fillId="4" borderId="20" xfId="51" applyFont="1" applyFill="1" applyBorder="1" applyAlignment="1">
      <alignment horizontal="center" vertical="center" wrapText="1"/>
    </xf>
    <xf numFmtId="0" fontId="40" fillId="4" borderId="4" xfId="51" applyFont="1" applyFill="1" applyBorder="1" applyAlignment="1">
      <alignment horizontal="center" vertical="center" wrapText="1"/>
    </xf>
    <xf numFmtId="0" fontId="42" fillId="4" borderId="1" xfId="51" applyFont="1" applyFill="1" applyBorder="1" applyAlignment="1" applyProtection="1">
      <alignment horizontal="center" vertical="center" wrapText="1"/>
      <protection locked="0"/>
    </xf>
    <xf numFmtId="0" fontId="38" fillId="4" borderId="1" xfId="51" applyFont="1" applyFill="1" applyBorder="1" applyAlignment="1">
      <alignment horizontal="center" vertical="center"/>
    </xf>
    <xf numFmtId="0" fontId="39" fillId="0" borderId="0" xfId="0" applyNumberFormat="1" applyFont="1" applyFill="1" applyBorder="1" applyAlignment="1">
      <alignment horizontal="center" vertical="center"/>
    </xf>
    <xf numFmtId="0" fontId="37" fillId="0" borderId="1"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168" fontId="37" fillId="0" borderId="1" xfId="0" applyNumberFormat="1" applyFont="1" applyFill="1" applyBorder="1" applyAlignment="1">
      <alignment horizontal="center" vertical="center" wrapText="1"/>
    </xf>
    <xf numFmtId="0" fontId="37" fillId="40" borderId="2" xfId="51" applyFont="1" applyFill="1" applyBorder="1" applyAlignment="1">
      <alignment horizontal="center" vertical="center" wrapText="1"/>
    </xf>
    <xf numFmtId="0" fontId="37" fillId="40" borderId="20" xfId="51" applyFont="1" applyFill="1" applyBorder="1" applyAlignment="1">
      <alignment horizontal="center" vertical="center" wrapText="1"/>
    </xf>
    <xf numFmtId="0" fontId="37" fillId="40" borderId="4" xfId="51" applyFont="1" applyFill="1" applyBorder="1" applyAlignment="1">
      <alignment horizontal="center" vertical="center" wrapText="1"/>
    </xf>
  </cellXfs>
  <cellStyles count="68">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Check Cell" xfId="32"/>
    <cellStyle name="ex67" xfId="33"/>
    <cellStyle name="ex78" xfId="64"/>
    <cellStyle name="ex83" xfId="63"/>
    <cellStyle name="ex88" xfId="65"/>
    <cellStyle name="Explanatory Text" xfId="34"/>
    <cellStyle name="Good" xfId="35"/>
    <cellStyle name="Heading 1" xfId="36"/>
    <cellStyle name="Heading 2" xfId="37"/>
    <cellStyle name="Heading 3" xfId="38"/>
    <cellStyle name="Heading 4" xfId="39"/>
    <cellStyle name="Input" xfId="40"/>
    <cellStyle name="Linked Cell" xfId="41"/>
    <cellStyle name="Neutral" xfId="42"/>
    <cellStyle name="Note" xfId="43"/>
    <cellStyle name="Output" xfId="44"/>
    <cellStyle name="Title" xfId="45"/>
    <cellStyle name="Total" xfId="46"/>
    <cellStyle name="Warning Text" xfId="47"/>
    <cellStyle name="xl28" xfId="2"/>
    <cellStyle name="xl39" xfId="3"/>
    <cellStyle name="Денежный 2" xfId="48"/>
    <cellStyle name="Обычный" xfId="0" builtinId="0"/>
    <cellStyle name="Обычный 2" xfId="4"/>
    <cellStyle name="Обычный 2 2" xfId="49"/>
    <cellStyle name="Обычный 2 3" xfId="50"/>
    <cellStyle name="Обычный 3" xfId="51"/>
    <cellStyle name="Обычный 3 2" xfId="52"/>
    <cellStyle name="Обычный 3 3" xfId="67"/>
    <cellStyle name="Обычный 4" xfId="53"/>
    <cellStyle name="Обычный 4 2" xfId="66"/>
    <cellStyle name="Обычный 5" xfId="1"/>
    <cellStyle name="Обычный 6" xfId="54"/>
    <cellStyle name="Плохой 2" xfId="55"/>
    <cellStyle name="Процентный 2" xfId="5"/>
    <cellStyle name="Процентный 2 2" xfId="56"/>
    <cellStyle name="Процентный 3" xfId="57"/>
    <cellStyle name="Процентный 4" xfId="58"/>
    <cellStyle name="Стиль 1" xfId="59"/>
    <cellStyle name="Финансовый 2" xfId="60"/>
    <cellStyle name="Финансовый 2 2" xfId="61"/>
    <cellStyle name="Финансовый 3" xfId="62"/>
  </cellStyles>
  <dxfs count="0"/>
  <tableStyles count="0" defaultTableStyle="TableStyleMedium9" defaultPivotStyle="PivotStyleLight16"/>
  <colors>
    <mruColors>
      <color rgb="FFFF0000"/>
      <color rgb="FF99FF99"/>
      <color rgb="FF99FF33"/>
      <color rgb="FFEC3E3E"/>
      <color rgb="FF75DB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pPr>
            <a:r>
              <a:rPr lang="ru-RU" sz="1400"/>
              <a:t>Достижение плановых значений показателей государственных программ (К1)</a:t>
            </a:r>
          </a:p>
        </c:rich>
      </c:tx>
    </c:title>
    <c:plotArea>
      <c:layout>
        <c:manualLayout>
          <c:layoutTarget val="inner"/>
          <c:xMode val="edge"/>
          <c:yMode val="edge"/>
          <c:x val="5.8669147846897224E-2"/>
          <c:y val="0.1720736438745136"/>
          <c:w val="0.35720681088386708"/>
          <c:h val="0.79489303297790215"/>
        </c:manualLayout>
      </c:layout>
      <c:doughnutChart>
        <c:varyColors val="1"/>
        <c:ser>
          <c:idx val="0"/>
          <c:order val="0"/>
          <c:spPr>
            <a:ln>
              <a:solidFill>
                <a:schemeClr val="tx1">
                  <a:lumMod val="65000"/>
                  <a:lumOff val="35000"/>
                </a:schemeClr>
              </a:solidFill>
            </a:ln>
          </c:spPr>
          <c:explosion val="5"/>
          <c:dLbls>
            <c:spPr>
              <a:solidFill>
                <a:schemeClr val="bg1"/>
              </a:solidFill>
              <a:ln>
                <a:solidFill>
                  <a:schemeClr val="tx1">
                    <a:lumMod val="65000"/>
                    <a:lumOff val="35000"/>
                  </a:schemeClr>
                </a:solidFill>
              </a:ln>
            </c:spPr>
            <c:txPr>
              <a:bodyPr/>
              <a:lstStyle/>
              <a:p>
                <a:pPr>
                  <a:defRPr sz="1100"/>
                </a:pPr>
                <a:endParaRPr lang="ru-RU"/>
              </a:p>
            </c:txPr>
            <c:showVal val="1"/>
            <c:showLeaderLines val="1"/>
            <c:extLst>
              <c:ext xmlns:c15="http://schemas.microsoft.com/office/drawing/2012/chart" uri="{CE6537A1-D6FC-4f65-9D91-7224C49458BB}"/>
            </c:extLst>
          </c:dLbls>
          <c:cat>
            <c:multiLvlStrRef>
              <c:f>'Целевые индикаторы'!$Q$4:$U$4</c:f>
            </c:multiLvlStrRef>
          </c:cat>
          <c:val>
            <c:numRef>
              <c:f>'Целевые индикаторы'!$Q$5:$U$5</c:f>
            </c:numRef>
          </c:val>
        </c:ser>
        <c:dLbls>
          <c:showVal val="1"/>
        </c:dLbls>
        <c:firstSliceAng val="0"/>
        <c:holeSize val="67"/>
      </c:doughnutChart>
      <c:spPr>
        <a:scene3d>
          <a:camera prst="orthographicFront"/>
          <a:lightRig rig="threePt" dir="t"/>
        </a:scene3d>
        <a:sp3d>
          <a:bevelT w="190500" h="38100"/>
        </a:sp3d>
      </c:spPr>
    </c:plotArea>
    <c:legend>
      <c:legendPos val="r"/>
      <c:layout>
        <c:manualLayout>
          <c:xMode val="edge"/>
          <c:yMode val="edge"/>
          <c:x val="0.46248503250819123"/>
          <c:y val="0.40515640114121232"/>
          <c:w val="0.5263216852795366"/>
          <c:h val="0.47927409447498881"/>
        </c:manualLayout>
      </c:layout>
      <c:txPr>
        <a:bodyPr/>
        <a:lstStyle/>
        <a:p>
          <a:pPr rtl="0">
            <a:defRPr sz="1200"/>
          </a:pPr>
          <a:endParaRPr lang="ru-RU"/>
        </a:p>
      </c:txPr>
    </c:legend>
    <c:plotVisOnly val="1"/>
    <c:dispBlanksAs val="zero"/>
  </c:chart>
  <c:txPr>
    <a:bodyPr/>
    <a:lstStyle/>
    <a:p>
      <a:pPr>
        <a:defRPr>
          <a:latin typeface="Times New Roman" pitchFamily="18" charset="0"/>
          <a:cs typeface="Times New Roman" pitchFamily="18" charset="0"/>
        </a:defRPr>
      </a:pPr>
      <a:endParaRPr lang="ru-RU"/>
    </a:p>
  </c:txPr>
  <c:printSettings>
    <c:headerFooter/>
    <c:pageMargins b="0.75000000000001399" l="0.70000000000000062" r="0.70000000000000062" t="0.750000000000013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pPr>
            <a:r>
              <a:rPr lang="ru-RU" sz="1400">
                <a:latin typeface="Times New Roman" pitchFamily="18" charset="0"/>
                <a:cs typeface="Times New Roman" pitchFamily="18" charset="0"/>
              </a:rPr>
              <a:t>Динамика</a:t>
            </a:r>
            <a:r>
              <a:rPr lang="ru-RU" sz="1400" baseline="0">
                <a:latin typeface="Times New Roman" pitchFamily="18" charset="0"/>
                <a:cs typeface="Times New Roman" pitchFamily="18" charset="0"/>
              </a:rPr>
              <a:t> значениц показателей по сравнению с 2019 годом (К2) </a:t>
            </a:r>
            <a:endParaRPr lang="ru-RU" sz="1400">
              <a:latin typeface="Times New Roman" pitchFamily="18" charset="0"/>
              <a:cs typeface="Times New Roman" pitchFamily="18" charset="0"/>
            </a:endParaRPr>
          </a:p>
        </c:rich>
      </c:tx>
      <c:layout>
        <c:manualLayout>
          <c:xMode val="edge"/>
          <c:yMode val="edge"/>
          <c:x val="9.5870647112189705E-2"/>
          <c:y val="7.2787399183004434E-2"/>
        </c:manualLayout>
      </c:layout>
    </c:title>
    <c:plotArea>
      <c:layout>
        <c:manualLayout>
          <c:layoutTarget val="inner"/>
          <c:xMode val="edge"/>
          <c:yMode val="edge"/>
          <c:x val="5.1421483323092224E-2"/>
          <c:y val="0.26721429154792148"/>
          <c:w val="0.35809339482427388"/>
          <c:h val="0.63443818300872734"/>
        </c:manualLayout>
      </c:layout>
      <c:doughnutChart>
        <c:varyColors val="1"/>
        <c:ser>
          <c:idx val="0"/>
          <c:order val="0"/>
          <c:explosion val="4"/>
          <c:dLbls>
            <c:spPr>
              <a:solidFill>
                <a:schemeClr val="bg1"/>
              </a:solidFill>
            </c:spPr>
            <c:txPr>
              <a:bodyPr/>
              <a:lstStyle/>
              <a:p>
                <a:pPr>
                  <a:defRPr sz="1200">
                    <a:latin typeface="Times New Roman" pitchFamily="18" charset="0"/>
                    <a:cs typeface="Times New Roman" pitchFamily="18" charset="0"/>
                  </a:defRPr>
                </a:pPr>
                <a:endParaRPr lang="ru-RU"/>
              </a:p>
            </c:txPr>
            <c:showVal val="1"/>
            <c:showLeaderLines val="1"/>
            <c:extLst>
              <c:ext xmlns:c15="http://schemas.microsoft.com/office/drawing/2012/chart" uri="{CE6537A1-D6FC-4f65-9D91-7224C49458BB}"/>
            </c:extLst>
          </c:dLbls>
          <c:cat>
            <c:multiLvlStrRef>
              <c:f>'Целевые индикаторы'!$X$4:$Z$4</c:f>
            </c:multiLvlStrRef>
          </c:cat>
          <c:val>
            <c:numRef>
              <c:f>'Целевые индикаторы'!$X$5:$Z$5</c:f>
            </c:numRef>
          </c:val>
        </c:ser>
        <c:dLbls>
          <c:showPercent val="1"/>
        </c:dLbls>
        <c:firstSliceAng val="0"/>
        <c:holeSize val="50"/>
      </c:doughnutChart>
    </c:plotArea>
    <c:legend>
      <c:legendPos val="r"/>
      <c:layout>
        <c:manualLayout>
          <c:xMode val="edge"/>
          <c:yMode val="edge"/>
          <c:x val="0.43217803021419338"/>
          <c:y val="0.41530713273527331"/>
          <c:w val="0.55549703999504418"/>
          <c:h val="0.27638292476391035"/>
        </c:manualLayout>
      </c:layout>
      <c:txPr>
        <a:bodyPr/>
        <a:lstStyle/>
        <a:p>
          <a:pPr>
            <a:defRPr sz="1200">
              <a:latin typeface="Times New Roman" pitchFamily="18" charset="0"/>
              <a:cs typeface="Times New Roman" pitchFamily="18" charset="0"/>
            </a:defRPr>
          </a:pPr>
          <a:endParaRPr lang="ru-RU"/>
        </a:p>
      </c:txPr>
    </c:legend>
    <c:plotVisOnly val="1"/>
    <c:dispBlanksAs val="zero"/>
  </c:chart>
  <c:printSettings>
    <c:headerFooter/>
    <c:pageMargins b="0.75000000000000577" l="0.70000000000000062" r="0.70000000000000062" t="0.75000000000000577"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215144</xdr:colOff>
      <xdr:row>81</xdr:row>
      <xdr:rowOff>0</xdr:rowOff>
    </xdr:from>
    <xdr:to>
      <xdr:col>20</xdr:col>
      <xdr:colOff>171818</xdr:colOff>
      <xdr:row>97</xdr:row>
      <xdr:rowOff>43399</xdr:rowOff>
    </xdr:to>
    <xdr:graphicFrame macro="">
      <xdr:nvGraphicFramePr>
        <xdr:cNvPr id="12"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164522</xdr:colOff>
      <xdr:row>100</xdr:row>
      <xdr:rowOff>60614</xdr:rowOff>
    </xdr:from>
    <xdr:to>
      <xdr:col>20</xdr:col>
      <xdr:colOff>138545</xdr:colOff>
      <xdr:row>124</xdr:row>
      <xdr:rowOff>17320</xdr:rowOff>
    </xdr:to>
    <xdr:graphicFrame macro="">
      <xdr:nvGraphicFramePr>
        <xdr:cNvPr id="7" name="Диаграмма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Users\admin\AppData\Local\Temp\Rar$DIa3496.34202\&#1055;&#1088;&#1080;&#1083;&#1086;&#1078;&#1077;&#1085;&#1080;&#1103;%20&#1082;%20&#1086;&#1090;&#1095;&#1077;&#1090;&#1091;%20&#1087;&#1086;%20&#1043;&#105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 Пок"/>
      <sheetName val="мероприятия"/>
      <sheetName val="2 ПП"/>
      <sheetName val="3 ОКС"/>
      <sheetName val="4. Оценка"/>
    </sheetNames>
    <sheetDataSet>
      <sheetData sheetId="0">
        <row r="1">
          <cell r="T1">
            <v>33</v>
          </cell>
        </row>
      </sheetData>
      <sheetData sheetId="1"/>
      <sheetData sheetId="2"/>
      <sheetData sheetId="3"/>
      <sheetData sheetId="4">
        <row r="9">
          <cell r="D9">
            <v>40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outlinePr summaryBelow="0"/>
  </sheetPr>
  <dimension ref="A1:AI84"/>
  <sheetViews>
    <sheetView showGridLines="0" tabSelected="1" zoomScaleNormal="100" zoomScaleSheetLayoutView="110" workbookViewId="0">
      <pane xSplit="1" ySplit="5" topLeftCell="B43" activePane="bottomRight" state="frozen"/>
      <selection pane="topRight" activeCell="B1" sqref="B1"/>
      <selection pane="bottomLeft" activeCell="A6" sqref="A6"/>
      <selection pane="bottomRight" activeCell="H45" sqref="H45"/>
    </sheetView>
  </sheetViews>
  <sheetFormatPr defaultColWidth="10.140625" defaultRowHeight="11.25" outlineLevelRow="2"/>
  <cols>
    <col min="1" max="1" width="6" style="50" customWidth="1"/>
    <col min="2" max="2" width="34" style="26" customWidth="1"/>
    <col min="3" max="3" width="9" style="26" customWidth="1"/>
    <col min="4" max="4" width="12.7109375" style="26" customWidth="1"/>
    <col min="5" max="5" width="8.7109375" style="26" customWidth="1"/>
    <col min="6" max="6" width="8.85546875" style="26" customWidth="1"/>
    <col min="7" max="7" width="11.140625" style="26" customWidth="1"/>
    <col min="8" max="9" width="31.5703125" style="26" customWidth="1"/>
    <col min="10" max="10" width="16.42578125" style="54" customWidth="1"/>
    <col min="11" max="11" width="7.42578125" style="42" hidden="1" customWidth="1"/>
    <col min="12" max="12" width="8.140625" style="42" hidden="1" customWidth="1"/>
    <col min="13" max="13" width="7.140625" style="42" hidden="1" customWidth="1"/>
    <col min="14" max="15" width="5.85546875" style="16" hidden="1" customWidth="1"/>
    <col min="16" max="16" width="9.5703125" style="63" hidden="1" customWidth="1"/>
    <col min="17" max="18" width="11.7109375" style="63" hidden="1" customWidth="1"/>
    <col min="19" max="20" width="12.85546875" style="63" hidden="1" customWidth="1"/>
    <col min="21" max="21" width="11.140625" style="63" hidden="1" customWidth="1"/>
    <col min="22" max="23" width="8.42578125" style="16" hidden="1" customWidth="1"/>
    <col min="24" max="26" width="8.42578125" style="58" hidden="1" customWidth="1"/>
    <col min="27" max="27" width="7.5703125" style="24" hidden="1" customWidth="1"/>
    <col min="28" max="28" width="7.5703125" style="25" hidden="1" customWidth="1"/>
    <col min="29" max="29" width="5.42578125" style="26" hidden="1" customWidth="1"/>
    <col min="30" max="35" width="10.140625" style="26" hidden="1" customWidth="1"/>
    <col min="36" max="51" width="10.140625" style="26" customWidth="1"/>
    <col min="52" max="16384" width="10.140625" style="26"/>
  </cols>
  <sheetData>
    <row r="1" spans="1:35" s="11" customFormat="1">
      <c r="A1" s="9"/>
      <c r="B1" s="10"/>
      <c r="C1" s="10"/>
      <c r="D1" s="13"/>
      <c r="E1" s="10"/>
      <c r="F1" s="10"/>
      <c r="G1" s="12"/>
      <c r="H1" s="10"/>
      <c r="I1" s="13"/>
      <c r="J1" s="91" t="s">
        <v>207</v>
      </c>
      <c r="K1" s="14"/>
      <c r="L1" s="14"/>
      <c r="M1" s="15"/>
      <c r="N1" s="13"/>
      <c r="O1" s="13"/>
      <c r="P1" s="62"/>
      <c r="Q1" s="63">
        <f>'[1]4. Оценка'!D9</f>
        <v>40</v>
      </c>
      <c r="R1" s="64">
        <f>COUNTIFS(AA9:AA12,"&gt;1,50")</f>
        <v>0</v>
      </c>
      <c r="S1" s="64">
        <f>COUNTIFS(AA9:AA12,"&gt;=0,995",AA9:AA12,"&lt;=1,5")</f>
        <v>0</v>
      </c>
      <c r="T1" s="64">
        <f>COUNTIFS(AA9:AA12,"&gt;=0,85",AA9:AA12,"&lt;0,995")</f>
        <v>0</v>
      </c>
      <c r="U1" s="64">
        <f>COUNTIFS(AA9:AA12,"&lt;0,85")</f>
        <v>0</v>
      </c>
      <c r="V1" s="16">
        <f>Q1</f>
        <v>40</v>
      </c>
      <c r="W1" s="17">
        <f>COUNTA(AB9:AB12)</f>
        <v>0</v>
      </c>
      <c r="X1" s="55">
        <f>COUNTIFS(AB9:AB12,"&gt;=1,01")</f>
        <v>0</v>
      </c>
      <c r="Y1" s="55">
        <f>COUNTIFS(AB9:AB12,"&gt;=0,99",AB9:AB12,"&lt;1,01")</f>
        <v>0</v>
      </c>
      <c r="Z1" s="56">
        <f>COUNTIFS(AB9:AB12,"&lt;0,99")</f>
        <v>0</v>
      </c>
      <c r="AA1" s="18"/>
      <c r="AB1" s="19"/>
      <c r="AI1" s="11">
        <f>SUM(R1:V1)-P1</f>
        <v>40</v>
      </c>
    </row>
    <row r="2" spans="1:35" s="11" customFormat="1" ht="49.5" customHeight="1">
      <c r="A2" s="141" t="s">
        <v>99</v>
      </c>
      <c r="B2" s="141"/>
      <c r="C2" s="141"/>
      <c r="D2" s="141"/>
      <c r="E2" s="141"/>
      <c r="F2" s="141"/>
      <c r="G2" s="141"/>
      <c r="H2" s="141"/>
      <c r="I2" s="141"/>
      <c r="J2" s="141"/>
      <c r="K2" s="1"/>
      <c r="L2" s="1"/>
      <c r="M2" s="1"/>
      <c r="N2" s="13"/>
      <c r="O2" s="13"/>
      <c r="P2" s="62"/>
      <c r="Q2" s="65" t="e">
        <f>Q1/#REF!</f>
        <v>#REF!</v>
      </c>
      <c r="R2" s="65" t="e">
        <f>R1/#REF!</f>
        <v>#REF!</v>
      </c>
      <c r="S2" s="65" t="e">
        <f>S1/#REF!</f>
        <v>#REF!</v>
      </c>
      <c r="T2" s="65" t="e">
        <f>T1/#REF!</f>
        <v>#REF!</v>
      </c>
      <c r="U2" s="65" t="e">
        <f>U1/#REF!</f>
        <v>#REF!</v>
      </c>
      <c r="V2" s="20" t="e">
        <f>V1/#REF!</f>
        <v>#REF!</v>
      </c>
      <c r="W2" s="20" t="e">
        <f>W1/#REF!</f>
        <v>#REF!</v>
      </c>
      <c r="X2" s="57" t="e">
        <f>X1/$W$1</f>
        <v>#DIV/0!</v>
      </c>
      <c r="Y2" s="57" t="e">
        <f>Y1/$W$1</f>
        <v>#DIV/0!</v>
      </c>
      <c r="Z2" s="57" t="e">
        <f>Z1/$W$1</f>
        <v>#DIV/0!</v>
      </c>
      <c r="AA2" s="18"/>
      <c r="AB2" s="19"/>
    </row>
    <row r="3" spans="1:35" s="11" customFormat="1">
      <c r="A3" s="21"/>
      <c r="B3" s="2"/>
      <c r="C3" s="2"/>
      <c r="D3" s="13"/>
      <c r="E3" s="2"/>
      <c r="F3" s="2"/>
      <c r="G3" s="2"/>
      <c r="H3" s="2"/>
      <c r="I3" s="13"/>
      <c r="J3" s="53"/>
      <c r="K3" s="3"/>
      <c r="L3" s="4"/>
      <c r="M3" s="5"/>
      <c r="N3" s="13"/>
      <c r="O3" s="13"/>
      <c r="P3" s="62"/>
      <c r="Q3" s="63"/>
      <c r="R3" s="63"/>
      <c r="S3" s="63"/>
      <c r="T3" s="63"/>
      <c r="U3" s="63"/>
      <c r="V3" s="16"/>
      <c r="W3" s="16"/>
      <c r="X3" s="58"/>
      <c r="Y3" s="58"/>
      <c r="Z3" s="58"/>
      <c r="AA3" s="22" t="e">
        <f>AVERAGE(L9:L12)</f>
        <v>#DIV/0!</v>
      </c>
      <c r="AB3" s="22" t="e">
        <f>AVERAGE(M9:M12)</f>
        <v>#DIV/0!</v>
      </c>
    </row>
    <row r="4" spans="1:35" s="11" customFormat="1" ht="67.5">
      <c r="A4" s="142" t="s">
        <v>3</v>
      </c>
      <c r="B4" s="143" t="s">
        <v>30</v>
      </c>
      <c r="C4" s="145" t="s">
        <v>4</v>
      </c>
      <c r="D4" s="146" t="s">
        <v>205</v>
      </c>
      <c r="E4" s="147" t="s">
        <v>31</v>
      </c>
      <c r="F4" s="148"/>
      <c r="G4" s="149" t="s">
        <v>6</v>
      </c>
      <c r="H4" s="145" t="s">
        <v>7</v>
      </c>
      <c r="I4" s="145" t="s">
        <v>8</v>
      </c>
      <c r="J4" s="150" t="s">
        <v>195</v>
      </c>
      <c r="K4" s="138" t="s">
        <v>9</v>
      </c>
      <c r="L4" s="139" t="s">
        <v>10</v>
      </c>
      <c r="M4" s="139" t="s">
        <v>11</v>
      </c>
      <c r="N4" s="13"/>
      <c r="O4" s="13"/>
      <c r="P4" s="66" t="s">
        <v>12</v>
      </c>
      <c r="Q4" s="67" t="s">
        <v>13</v>
      </c>
      <c r="R4" s="68" t="s">
        <v>14</v>
      </c>
      <c r="S4" s="69" t="s">
        <v>15</v>
      </c>
      <c r="T4" s="69" t="s">
        <v>16</v>
      </c>
      <c r="U4" s="69" t="s">
        <v>17</v>
      </c>
      <c r="V4" s="23" t="s">
        <v>13</v>
      </c>
      <c r="X4" s="59" t="s">
        <v>18</v>
      </c>
      <c r="Y4" s="59" t="s">
        <v>26</v>
      </c>
      <c r="Z4" s="59" t="s">
        <v>19</v>
      </c>
      <c r="AA4" s="18"/>
      <c r="AB4" s="19"/>
    </row>
    <row r="5" spans="1:35" ht="22.5">
      <c r="A5" s="142"/>
      <c r="B5" s="144"/>
      <c r="C5" s="145"/>
      <c r="D5" s="146"/>
      <c r="E5" s="92" t="s">
        <v>97</v>
      </c>
      <c r="F5" s="92" t="s">
        <v>98</v>
      </c>
      <c r="G5" s="149"/>
      <c r="H5" s="145" t="s">
        <v>20</v>
      </c>
      <c r="I5" s="145" t="s">
        <v>20</v>
      </c>
      <c r="J5" s="151" t="s">
        <v>21</v>
      </c>
      <c r="K5" s="138"/>
      <c r="L5" s="139"/>
      <c r="M5" s="139"/>
      <c r="P5" s="66" t="e">
        <f>Q5+R5+S5+T5+U5</f>
        <v>#REF!</v>
      </c>
      <c r="Q5" s="70" t="e">
        <f>Q79</f>
        <v>#REF!</v>
      </c>
      <c r="R5" s="70" t="e">
        <f t="shared" ref="R5:Z5" si="0">R79</f>
        <v>#REF!</v>
      </c>
      <c r="S5" s="70" t="e">
        <f>S79</f>
        <v>#REF!</v>
      </c>
      <c r="T5" s="70" t="e">
        <f>T79</f>
        <v>#REF!</v>
      </c>
      <c r="U5" s="70" t="e">
        <f t="shared" si="0"/>
        <v>#REF!</v>
      </c>
      <c r="V5" s="70" t="e">
        <f>V79</f>
        <v>#REF!</v>
      </c>
      <c r="W5" s="70" t="e">
        <f t="shared" si="0"/>
        <v>#REF!</v>
      </c>
      <c r="X5" s="70" t="e">
        <f t="shared" si="0"/>
        <v>#REF!</v>
      </c>
      <c r="Y5" s="70" t="e">
        <f t="shared" si="0"/>
        <v>#REF!</v>
      </c>
      <c r="Z5" s="70" t="e">
        <f t="shared" si="0"/>
        <v>#REF!</v>
      </c>
    </row>
    <row r="6" spans="1:35" s="11" customFormat="1" ht="33.75" customHeight="1">
      <c r="A6" s="27">
        <v>1</v>
      </c>
      <c r="B6" s="140" t="s">
        <v>46</v>
      </c>
      <c r="C6" s="140"/>
      <c r="D6" s="140"/>
      <c r="E6" s="140"/>
      <c r="F6" s="140"/>
      <c r="G6" s="28"/>
      <c r="H6" s="29"/>
      <c r="I6" s="30"/>
      <c r="J6" s="31"/>
      <c r="K6" s="32"/>
      <c r="L6" s="15"/>
      <c r="M6" s="15"/>
      <c r="N6" s="13"/>
      <c r="O6" s="13"/>
      <c r="P6" s="71">
        <f>Q6+R6+S6+T6+U6</f>
        <v>4</v>
      </c>
      <c r="Q6" s="62">
        <v>4</v>
      </c>
      <c r="R6" s="71">
        <f>COUNTIFS(AA9:AA12,"&gt;1,50")</f>
        <v>0</v>
      </c>
      <c r="S6" s="71">
        <f>COUNTIFS(AA9:AA12,"&gt;=0,995",AA9:AA12,"&lt;=1,5")</f>
        <v>0</v>
      </c>
      <c r="T6" s="71">
        <f>COUNTIFS(AA9:AA12,"&gt;=0,85",AA9:AA12,"&lt;0,995")</f>
        <v>0</v>
      </c>
      <c r="U6" s="71">
        <f>COUNTIFS(AA9:AA12,"&lt;0,85")</f>
        <v>0</v>
      </c>
      <c r="V6" s="13">
        <v>4</v>
      </c>
      <c r="X6" s="60">
        <f>COUNTIFS(AB9:AB12,"&gt;=1,01")</f>
        <v>0</v>
      </c>
      <c r="Y6" s="60">
        <f>COUNTIFS(AB9:AB12,"&gt;=0,99",AB9:AB12,"&lt;1,01")</f>
        <v>0</v>
      </c>
      <c r="Z6" s="61">
        <f>COUNTIFS(AB9:AB12,"&lt;0,99")</f>
        <v>0</v>
      </c>
      <c r="AA6" s="36"/>
      <c r="AB6" s="36"/>
      <c r="AI6" s="11">
        <f>SUM(R6:V6)-P6</f>
        <v>0</v>
      </c>
    </row>
    <row r="7" spans="1:35" s="11" customFormat="1">
      <c r="A7" s="38"/>
      <c r="B7" s="135" t="s">
        <v>32</v>
      </c>
      <c r="C7" s="136"/>
      <c r="D7" s="136"/>
      <c r="E7" s="136"/>
      <c r="F7" s="137"/>
      <c r="G7" s="39"/>
      <c r="H7" s="75"/>
      <c r="I7" s="40"/>
      <c r="J7" s="41"/>
      <c r="K7" s="32"/>
      <c r="L7" s="15"/>
      <c r="M7" s="15"/>
      <c r="N7" s="13"/>
      <c r="O7" s="13"/>
      <c r="P7" s="73"/>
      <c r="Q7" s="62"/>
      <c r="R7" s="73"/>
      <c r="S7" s="73"/>
      <c r="T7" s="73"/>
      <c r="U7" s="73"/>
      <c r="V7" s="13"/>
      <c r="X7" s="74"/>
      <c r="Y7" s="74"/>
      <c r="Z7" s="74"/>
      <c r="AA7" s="36"/>
      <c r="AB7" s="36"/>
    </row>
    <row r="8" spans="1:35" s="11" customFormat="1" ht="24.75" customHeight="1">
      <c r="A8" s="76"/>
      <c r="B8" s="132" t="s">
        <v>65</v>
      </c>
      <c r="C8" s="133"/>
      <c r="D8" s="133"/>
      <c r="E8" s="133"/>
      <c r="F8" s="134"/>
      <c r="G8" s="77"/>
      <c r="H8" s="78"/>
      <c r="I8" s="79"/>
      <c r="J8" s="80"/>
      <c r="K8" s="32"/>
      <c r="L8" s="15"/>
      <c r="M8" s="15"/>
      <c r="N8" s="13"/>
      <c r="O8" s="13"/>
      <c r="P8" s="73"/>
      <c r="Q8" s="62"/>
      <c r="R8" s="73"/>
      <c r="S8" s="73"/>
      <c r="T8" s="73"/>
      <c r="U8" s="73"/>
      <c r="V8" s="13"/>
      <c r="X8" s="74"/>
      <c r="Y8" s="74"/>
      <c r="Z8" s="74"/>
      <c r="AA8" s="36"/>
      <c r="AB8" s="36"/>
    </row>
    <row r="9" spans="1:35" ht="116.25" customHeight="1" outlineLevel="2">
      <c r="A9" s="7" t="s">
        <v>28</v>
      </c>
      <c r="B9" s="72" t="s">
        <v>48</v>
      </c>
      <c r="C9" s="33" t="s">
        <v>49</v>
      </c>
      <c r="D9" s="87" t="s">
        <v>22</v>
      </c>
      <c r="E9" s="33">
        <v>26.8</v>
      </c>
      <c r="F9" s="37" t="s">
        <v>206</v>
      </c>
      <c r="G9" s="34" t="e">
        <f>F9/E9</f>
        <v>#VALUE!</v>
      </c>
      <c r="H9" s="35" t="s">
        <v>210</v>
      </c>
      <c r="I9" s="35" t="s">
        <v>209</v>
      </c>
      <c r="J9" s="35" t="s">
        <v>92</v>
      </c>
      <c r="K9" s="35"/>
      <c r="L9" s="6"/>
      <c r="M9" s="6"/>
      <c r="AA9" s="36"/>
      <c r="AB9" s="36"/>
    </row>
    <row r="10" spans="1:35" ht="115.5" customHeight="1" outlineLevel="2">
      <c r="A10" s="7" t="s">
        <v>29</v>
      </c>
      <c r="B10" s="72" t="s">
        <v>50</v>
      </c>
      <c r="C10" s="33" t="s">
        <v>49</v>
      </c>
      <c r="D10" s="87" t="s">
        <v>22</v>
      </c>
      <c r="E10" s="33">
        <v>3.69</v>
      </c>
      <c r="F10" s="37" t="s">
        <v>206</v>
      </c>
      <c r="G10" s="34" t="e">
        <f>F10/E10</f>
        <v>#VALUE!</v>
      </c>
      <c r="H10" s="35" t="s">
        <v>210</v>
      </c>
      <c r="I10" s="35" t="s">
        <v>209</v>
      </c>
      <c r="J10" s="35" t="s">
        <v>44</v>
      </c>
      <c r="K10" s="35"/>
      <c r="L10" s="6"/>
      <c r="M10" s="6"/>
      <c r="AA10" s="36"/>
      <c r="AB10" s="36"/>
    </row>
    <row r="11" spans="1:35" ht="60.75" customHeight="1" outlineLevel="2">
      <c r="A11" s="7" t="s">
        <v>0</v>
      </c>
      <c r="B11" s="72" t="s">
        <v>51</v>
      </c>
      <c r="C11" s="33" t="s">
        <v>49</v>
      </c>
      <c r="D11" s="87" t="s">
        <v>22</v>
      </c>
      <c r="E11" s="33">
        <v>11.5</v>
      </c>
      <c r="F11" s="33">
        <v>0</v>
      </c>
      <c r="G11" s="34">
        <f t="shared" ref="G11" si="1">F11/E11</f>
        <v>0</v>
      </c>
      <c r="H11" s="35" t="s">
        <v>208</v>
      </c>
      <c r="I11" s="35" t="s">
        <v>209</v>
      </c>
      <c r="J11" s="35" t="s">
        <v>44</v>
      </c>
      <c r="K11" s="35"/>
      <c r="L11" s="6"/>
      <c r="M11" s="6"/>
      <c r="AA11" s="36"/>
      <c r="AB11" s="36"/>
    </row>
    <row r="12" spans="1:35" ht="35.25" customHeight="1" outlineLevel="2">
      <c r="A12" s="7" t="s">
        <v>1</v>
      </c>
      <c r="B12" s="72" t="s">
        <v>53</v>
      </c>
      <c r="C12" s="33" t="s">
        <v>52</v>
      </c>
      <c r="D12" s="87" t="s">
        <v>22</v>
      </c>
      <c r="E12" s="33">
        <v>6.1</v>
      </c>
      <c r="F12" s="37">
        <v>6.4</v>
      </c>
      <c r="G12" s="34">
        <f t="shared" ref="G12" si="2">F12/E12</f>
        <v>1.0491803278688525</v>
      </c>
      <c r="H12" s="35" t="s">
        <v>211</v>
      </c>
      <c r="I12" s="35" t="s">
        <v>212</v>
      </c>
      <c r="J12" s="35" t="s">
        <v>44</v>
      </c>
      <c r="K12" s="35"/>
      <c r="L12" s="6"/>
      <c r="M12" s="6"/>
      <c r="AA12" s="36"/>
      <c r="AB12" s="36"/>
    </row>
    <row r="13" spans="1:35" ht="79.5" customHeight="1" outlineLevel="2">
      <c r="A13" s="7" t="s">
        <v>2</v>
      </c>
      <c r="B13" s="86" t="s">
        <v>100</v>
      </c>
      <c r="C13" s="33" t="s">
        <v>56</v>
      </c>
      <c r="D13" s="87" t="s">
        <v>22</v>
      </c>
      <c r="E13" s="33">
        <v>360</v>
      </c>
      <c r="F13" s="33">
        <v>0</v>
      </c>
      <c r="G13" s="34">
        <f t="shared" ref="G13:G27" si="3">F13/E13</f>
        <v>0</v>
      </c>
      <c r="H13" s="35" t="s">
        <v>208</v>
      </c>
      <c r="I13" s="35" t="s">
        <v>209</v>
      </c>
      <c r="J13" s="35" t="s">
        <v>44</v>
      </c>
      <c r="K13" s="84"/>
      <c r="L13" s="85"/>
      <c r="M13" s="85"/>
      <c r="AA13" s="36"/>
      <c r="AB13" s="36"/>
    </row>
    <row r="14" spans="1:35" ht="36" customHeight="1" outlineLevel="2">
      <c r="A14" s="7" t="s">
        <v>54</v>
      </c>
      <c r="B14" s="72" t="s">
        <v>58</v>
      </c>
      <c r="C14" s="33" t="s">
        <v>59</v>
      </c>
      <c r="D14" s="87" t="s">
        <v>22</v>
      </c>
      <c r="E14" s="33">
        <v>0.35</v>
      </c>
      <c r="F14" s="33">
        <v>0.36299999999999999</v>
      </c>
      <c r="G14" s="34">
        <f t="shared" si="3"/>
        <v>1.0371428571428571</v>
      </c>
      <c r="H14" s="35" t="s">
        <v>211</v>
      </c>
      <c r="I14" s="35" t="s">
        <v>212</v>
      </c>
      <c r="J14" s="35" t="s">
        <v>44</v>
      </c>
      <c r="K14" s="84"/>
      <c r="L14" s="85"/>
      <c r="M14" s="85"/>
      <c r="AA14" s="36"/>
      <c r="AB14" s="36"/>
    </row>
    <row r="15" spans="1:35" ht="48" customHeight="1" outlineLevel="2">
      <c r="A15" s="7" t="s">
        <v>55</v>
      </c>
      <c r="B15" s="72" t="s">
        <v>69</v>
      </c>
      <c r="C15" s="33" t="s">
        <v>47</v>
      </c>
      <c r="D15" s="87" t="s">
        <v>22</v>
      </c>
      <c r="E15" s="33">
        <v>35.299999999999997</v>
      </c>
      <c r="F15" s="33">
        <v>10.7</v>
      </c>
      <c r="G15" s="34">
        <f t="shared" ref="G15:G22" si="4">F15/E15</f>
        <v>0.30311614730878189</v>
      </c>
      <c r="H15" s="35" t="s">
        <v>211</v>
      </c>
      <c r="I15" s="35" t="s">
        <v>209</v>
      </c>
      <c r="J15" s="35" t="s">
        <v>44</v>
      </c>
      <c r="K15" s="84"/>
      <c r="L15" s="85"/>
      <c r="M15" s="85"/>
      <c r="AA15" s="36"/>
      <c r="AB15" s="36"/>
    </row>
    <row r="16" spans="1:35" ht="46.5" customHeight="1" outlineLevel="2">
      <c r="A16" s="7" t="s">
        <v>57</v>
      </c>
      <c r="B16" s="72" t="s">
        <v>70</v>
      </c>
      <c r="C16" s="33" t="s">
        <v>47</v>
      </c>
      <c r="D16" s="87" t="s">
        <v>22</v>
      </c>
      <c r="E16" s="33">
        <v>0.26</v>
      </c>
      <c r="F16" s="33">
        <v>8.3000000000000004E-2</v>
      </c>
      <c r="G16" s="34">
        <f t="shared" si="4"/>
        <v>0.31923076923076926</v>
      </c>
      <c r="H16" s="35" t="s">
        <v>211</v>
      </c>
      <c r="I16" s="35" t="s">
        <v>209</v>
      </c>
      <c r="J16" s="35" t="s">
        <v>44</v>
      </c>
      <c r="K16" s="84"/>
      <c r="L16" s="85"/>
      <c r="M16" s="85"/>
      <c r="AA16" s="36"/>
      <c r="AB16" s="36"/>
    </row>
    <row r="17" spans="1:28" ht="60" customHeight="1" outlineLevel="2">
      <c r="A17" s="7" t="s">
        <v>60</v>
      </c>
      <c r="B17" s="72" t="s">
        <v>101</v>
      </c>
      <c r="C17" s="33" t="s">
        <v>47</v>
      </c>
      <c r="D17" s="87" t="s">
        <v>22</v>
      </c>
      <c r="E17" s="33">
        <v>0.49</v>
      </c>
      <c r="F17" s="33">
        <v>0</v>
      </c>
      <c r="G17" s="34">
        <f t="shared" si="4"/>
        <v>0</v>
      </c>
      <c r="H17" s="35" t="s">
        <v>208</v>
      </c>
      <c r="I17" s="35" t="s">
        <v>209</v>
      </c>
      <c r="J17" s="35" t="s">
        <v>44</v>
      </c>
      <c r="K17" s="84"/>
      <c r="L17" s="85"/>
      <c r="M17" s="85"/>
      <c r="AA17" s="36"/>
      <c r="AB17" s="36"/>
    </row>
    <row r="18" spans="1:28" ht="47.25" customHeight="1" outlineLevel="2">
      <c r="A18" s="7" t="s">
        <v>61</v>
      </c>
      <c r="B18" s="72" t="s">
        <v>102</v>
      </c>
      <c r="C18" s="33" t="s">
        <v>47</v>
      </c>
      <c r="D18" s="87" t="s">
        <v>22</v>
      </c>
      <c r="E18" s="33">
        <v>21</v>
      </c>
      <c r="F18" s="33">
        <v>0</v>
      </c>
      <c r="G18" s="34">
        <f t="shared" si="4"/>
        <v>0</v>
      </c>
      <c r="H18" s="35" t="s">
        <v>208</v>
      </c>
      <c r="I18" s="35" t="s">
        <v>209</v>
      </c>
      <c r="J18" s="35" t="s">
        <v>44</v>
      </c>
      <c r="K18" s="84"/>
      <c r="L18" s="85"/>
      <c r="M18" s="85"/>
      <c r="AA18" s="36"/>
      <c r="AB18" s="36"/>
    </row>
    <row r="19" spans="1:28" ht="48" customHeight="1" outlineLevel="2">
      <c r="A19" s="7" t="s">
        <v>62</v>
      </c>
      <c r="B19" s="72" t="s">
        <v>103</v>
      </c>
      <c r="C19" s="33" t="s">
        <v>47</v>
      </c>
      <c r="D19" s="87" t="s">
        <v>22</v>
      </c>
      <c r="E19" s="33">
        <v>31</v>
      </c>
      <c r="F19" s="33">
        <v>0</v>
      </c>
      <c r="G19" s="34">
        <f t="shared" si="4"/>
        <v>0</v>
      </c>
      <c r="H19" s="35" t="s">
        <v>208</v>
      </c>
      <c r="I19" s="35" t="s">
        <v>209</v>
      </c>
      <c r="J19" s="35" t="s">
        <v>44</v>
      </c>
      <c r="K19" s="84"/>
      <c r="L19" s="85"/>
      <c r="M19" s="85"/>
      <c r="AA19" s="36"/>
      <c r="AB19" s="36"/>
    </row>
    <row r="20" spans="1:28" ht="69" customHeight="1" outlineLevel="2">
      <c r="A20" s="7" t="s">
        <v>64</v>
      </c>
      <c r="B20" s="72" t="s">
        <v>104</v>
      </c>
      <c r="C20" s="33" t="s">
        <v>47</v>
      </c>
      <c r="D20" s="87" t="s">
        <v>22</v>
      </c>
      <c r="E20" s="33">
        <v>0.30049999999999999</v>
      </c>
      <c r="F20" s="33">
        <v>0</v>
      </c>
      <c r="G20" s="34">
        <f t="shared" si="4"/>
        <v>0</v>
      </c>
      <c r="H20" s="35" t="s">
        <v>208</v>
      </c>
      <c r="I20" s="35" t="s">
        <v>209</v>
      </c>
      <c r="J20" s="35" t="s">
        <v>44</v>
      </c>
      <c r="K20" s="84"/>
      <c r="L20" s="85"/>
      <c r="M20" s="85"/>
      <c r="AA20" s="36"/>
      <c r="AB20" s="36"/>
    </row>
    <row r="21" spans="1:28" ht="68.25" customHeight="1" outlineLevel="2">
      <c r="A21" s="7" t="s">
        <v>66</v>
      </c>
      <c r="B21" s="72" t="s">
        <v>105</v>
      </c>
      <c r="C21" s="33" t="s">
        <v>47</v>
      </c>
      <c r="D21" s="87" t="s">
        <v>22</v>
      </c>
      <c r="E21" s="33">
        <v>7.1300000000000002E-2</v>
      </c>
      <c r="F21" s="33">
        <v>0</v>
      </c>
      <c r="G21" s="34">
        <f t="shared" si="4"/>
        <v>0</v>
      </c>
      <c r="H21" s="35" t="s">
        <v>208</v>
      </c>
      <c r="I21" s="35" t="s">
        <v>209</v>
      </c>
      <c r="J21" s="35" t="s">
        <v>44</v>
      </c>
      <c r="K21" s="84"/>
      <c r="L21" s="85"/>
      <c r="M21" s="85"/>
      <c r="AA21" s="36"/>
      <c r="AB21" s="36"/>
    </row>
    <row r="22" spans="1:28" ht="57.75" customHeight="1" outlineLevel="2">
      <c r="A22" s="7" t="s">
        <v>67</v>
      </c>
      <c r="B22" s="72" t="s">
        <v>106</v>
      </c>
      <c r="C22" s="33" t="s">
        <v>56</v>
      </c>
      <c r="D22" s="87" t="s">
        <v>22</v>
      </c>
      <c r="E22" s="33">
        <v>0.48</v>
      </c>
      <c r="F22" s="33">
        <v>0</v>
      </c>
      <c r="G22" s="34">
        <f t="shared" si="4"/>
        <v>0</v>
      </c>
      <c r="H22" s="35" t="s">
        <v>208</v>
      </c>
      <c r="I22" s="35" t="s">
        <v>209</v>
      </c>
      <c r="J22" s="35" t="s">
        <v>44</v>
      </c>
      <c r="K22" s="84"/>
      <c r="L22" s="85"/>
      <c r="M22" s="85"/>
      <c r="AA22" s="36"/>
      <c r="AB22" s="36"/>
    </row>
    <row r="23" spans="1:28" ht="59.25" customHeight="1" outlineLevel="2">
      <c r="A23" s="7" t="s">
        <v>68</v>
      </c>
      <c r="B23" s="86" t="s">
        <v>107</v>
      </c>
      <c r="C23" s="33" t="s">
        <v>56</v>
      </c>
      <c r="D23" s="87" t="s">
        <v>22</v>
      </c>
      <c r="E23" s="33">
        <v>0.56799999999999995</v>
      </c>
      <c r="F23" s="33">
        <v>0</v>
      </c>
      <c r="G23" s="34">
        <f t="shared" si="3"/>
        <v>0</v>
      </c>
      <c r="H23" s="35" t="s">
        <v>208</v>
      </c>
      <c r="I23" s="35" t="s">
        <v>209</v>
      </c>
      <c r="J23" s="35" t="s">
        <v>44</v>
      </c>
      <c r="K23" s="84"/>
      <c r="L23" s="85"/>
      <c r="M23" s="85"/>
      <c r="AA23" s="36"/>
      <c r="AB23" s="36"/>
    </row>
    <row r="24" spans="1:28" ht="27.75" customHeight="1" outlineLevel="2">
      <c r="A24" s="76"/>
      <c r="B24" s="132" t="s">
        <v>33</v>
      </c>
      <c r="C24" s="133"/>
      <c r="D24" s="133"/>
      <c r="E24" s="133"/>
      <c r="F24" s="134"/>
      <c r="G24" s="77"/>
      <c r="H24" s="78"/>
      <c r="I24" s="79"/>
      <c r="J24" s="80"/>
      <c r="K24" s="84"/>
      <c r="L24" s="85"/>
      <c r="M24" s="85"/>
      <c r="AA24" s="36"/>
      <c r="AB24" s="36"/>
    </row>
    <row r="25" spans="1:28" ht="60.75" customHeight="1" outlineLevel="2">
      <c r="A25" s="7" t="s">
        <v>28</v>
      </c>
      <c r="B25" s="72" t="s">
        <v>108</v>
      </c>
      <c r="C25" s="33" t="s">
        <v>56</v>
      </c>
      <c r="D25" s="87" t="s">
        <v>22</v>
      </c>
      <c r="E25" s="33">
        <v>7.0000000000000001E-3</v>
      </c>
      <c r="F25" s="33">
        <v>0</v>
      </c>
      <c r="G25" s="34">
        <f t="shared" si="3"/>
        <v>0</v>
      </c>
      <c r="H25" s="35" t="s">
        <v>208</v>
      </c>
      <c r="I25" s="35" t="s">
        <v>209</v>
      </c>
      <c r="J25" s="35" t="s">
        <v>44</v>
      </c>
      <c r="K25" s="84"/>
      <c r="L25" s="85"/>
      <c r="M25" s="85"/>
      <c r="AA25" s="36"/>
      <c r="AB25" s="36"/>
    </row>
    <row r="26" spans="1:28" ht="79.5" customHeight="1" outlineLevel="2">
      <c r="A26" s="7" t="s">
        <v>29</v>
      </c>
      <c r="B26" s="86" t="s">
        <v>109</v>
      </c>
      <c r="C26" s="33" t="s">
        <v>49</v>
      </c>
      <c r="D26" s="87" t="s">
        <v>22</v>
      </c>
      <c r="E26" s="33">
        <v>8</v>
      </c>
      <c r="F26" s="33">
        <v>8</v>
      </c>
      <c r="G26" s="34">
        <f t="shared" si="3"/>
        <v>1</v>
      </c>
      <c r="H26" s="35" t="s">
        <v>211</v>
      </c>
      <c r="I26" s="35" t="s">
        <v>212</v>
      </c>
      <c r="J26" s="35" t="s">
        <v>44</v>
      </c>
      <c r="K26" s="84"/>
      <c r="L26" s="85"/>
      <c r="M26" s="85"/>
      <c r="AA26" s="36"/>
      <c r="AB26" s="36"/>
    </row>
    <row r="27" spans="1:28" ht="80.25" customHeight="1" outlineLevel="2">
      <c r="A27" s="7" t="s">
        <v>0</v>
      </c>
      <c r="B27" s="72" t="s">
        <v>110</v>
      </c>
      <c r="C27" s="33" t="s">
        <v>49</v>
      </c>
      <c r="D27" s="87" t="s">
        <v>22</v>
      </c>
      <c r="E27" s="33">
        <v>8</v>
      </c>
      <c r="F27" s="33">
        <v>8</v>
      </c>
      <c r="G27" s="34">
        <f t="shared" si="3"/>
        <v>1</v>
      </c>
      <c r="H27" s="35" t="s">
        <v>211</v>
      </c>
      <c r="I27" s="35" t="s">
        <v>212</v>
      </c>
      <c r="J27" s="35" t="s">
        <v>44</v>
      </c>
      <c r="K27" s="84"/>
      <c r="L27" s="85"/>
      <c r="M27" s="85"/>
      <c r="AA27" s="36"/>
      <c r="AB27" s="36"/>
    </row>
    <row r="28" spans="1:28" ht="81" customHeight="1" outlineLevel="2">
      <c r="A28" s="7" t="s">
        <v>1</v>
      </c>
      <c r="B28" s="86" t="s">
        <v>71</v>
      </c>
      <c r="C28" s="33" t="s">
        <v>56</v>
      </c>
      <c r="D28" s="87" t="s">
        <v>22</v>
      </c>
      <c r="E28" s="33">
        <v>8.5000000000000006E-2</v>
      </c>
      <c r="F28" s="33">
        <v>0</v>
      </c>
      <c r="G28" s="34">
        <f t="shared" ref="G28:G43" si="5">F28/E28</f>
        <v>0</v>
      </c>
      <c r="H28" s="35" t="s">
        <v>208</v>
      </c>
      <c r="I28" s="35" t="s">
        <v>209</v>
      </c>
      <c r="J28" s="35" t="s">
        <v>44</v>
      </c>
      <c r="K28" s="84"/>
      <c r="L28" s="85"/>
      <c r="M28" s="85"/>
      <c r="AA28" s="36"/>
      <c r="AB28" s="36"/>
    </row>
    <row r="29" spans="1:28" ht="60" customHeight="1" outlineLevel="2">
      <c r="A29" s="7" t="s">
        <v>2</v>
      </c>
      <c r="B29" s="72" t="s">
        <v>72</v>
      </c>
      <c r="C29" s="33" t="s">
        <v>47</v>
      </c>
      <c r="D29" s="87" t="s">
        <v>22</v>
      </c>
      <c r="E29" s="33">
        <v>56.3</v>
      </c>
      <c r="F29" s="33">
        <v>0</v>
      </c>
      <c r="G29" s="34">
        <f t="shared" si="5"/>
        <v>0</v>
      </c>
      <c r="H29" s="35" t="s">
        <v>208</v>
      </c>
      <c r="I29" s="35" t="s">
        <v>209</v>
      </c>
      <c r="J29" s="35" t="s">
        <v>44</v>
      </c>
      <c r="K29" s="84"/>
      <c r="L29" s="85"/>
      <c r="M29" s="85"/>
      <c r="AA29" s="36"/>
      <c r="AB29" s="36"/>
    </row>
    <row r="30" spans="1:28" ht="57.75" customHeight="1" outlineLevel="2">
      <c r="A30" s="7" t="s">
        <v>54</v>
      </c>
      <c r="B30" s="72" t="s">
        <v>111</v>
      </c>
      <c r="C30" s="33" t="s">
        <v>63</v>
      </c>
      <c r="D30" s="87" t="s">
        <v>22</v>
      </c>
      <c r="E30" s="33">
        <v>3</v>
      </c>
      <c r="F30" s="33">
        <v>3</v>
      </c>
      <c r="G30" s="34">
        <f t="shared" ref="G30:G31" si="6">F30/E30</f>
        <v>1</v>
      </c>
      <c r="H30" s="35"/>
      <c r="I30" s="35" t="s">
        <v>212</v>
      </c>
      <c r="J30" s="35" t="s">
        <v>44</v>
      </c>
      <c r="K30" s="84"/>
      <c r="L30" s="85"/>
      <c r="M30" s="85"/>
      <c r="AA30" s="36"/>
      <c r="AB30" s="36"/>
    </row>
    <row r="31" spans="1:28" ht="91.5" customHeight="1" outlineLevel="2">
      <c r="A31" s="7" t="s">
        <v>55</v>
      </c>
      <c r="B31" s="72" t="s">
        <v>94</v>
      </c>
      <c r="C31" s="33" t="s">
        <v>63</v>
      </c>
      <c r="D31" s="87" t="s">
        <v>22</v>
      </c>
      <c r="E31" s="33">
        <v>2000</v>
      </c>
      <c r="F31" s="37" t="s">
        <v>206</v>
      </c>
      <c r="G31" s="34" t="e">
        <f t="shared" si="6"/>
        <v>#VALUE!</v>
      </c>
      <c r="H31" s="35" t="s">
        <v>211</v>
      </c>
      <c r="I31" s="35" t="s">
        <v>213</v>
      </c>
      <c r="J31" s="35" t="s">
        <v>44</v>
      </c>
      <c r="K31" s="84"/>
      <c r="L31" s="85"/>
      <c r="M31" s="85"/>
      <c r="AA31" s="36"/>
      <c r="AB31" s="36"/>
    </row>
    <row r="32" spans="1:28" ht="92.25" customHeight="1" outlineLevel="2">
      <c r="A32" s="7" t="s">
        <v>57</v>
      </c>
      <c r="B32" s="72" t="s">
        <v>95</v>
      </c>
      <c r="C32" s="33" t="s">
        <v>63</v>
      </c>
      <c r="D32" s="87" t="s">
        <v>22</v>
      </c>
      <c r="E32" s="33">
        <v>36</v>
      </c>
      <c r="F32" s="37" t="s">
        <v>206</v>
      </c>
      <c r="G32" s="34" t="e">
        <f t="shared" si="5"/>
        <v>#VALUE!</v>
      </c>
      <c r="H32" s="35" t="s">
        <v>211</v>
      </c>
      <c r="I32" s="35" t="s">
        <v>213</v>
      </c>
      <c r="J32" s="35" t="s">
        <v>44</v>
      </c>
      <c r="K32" s="84"/>
      <c r="L32" s="85"/>
      <c r="M32" s="85"/>
      <c r="AA32" s="36"/>
      <c r="AB32" s="36"/>
    </row>
    <row r="33" spans="1:28" ht="81" customHeight="1" outlineLevel="2">
      <c r="A33" s="7" t="s">
        <v>60</v>
      </c>
      <c r="B33" s="72" t="s">
        <v>112</v>
      </c>
      <c r="C33" s="33" t="s">
        <v>47</v>
      </c>
      <c r="D33" s="87" t="s">
        <v>22</v>
      </c>
      <c r="E33" s="33">
        <v>85</v>
      </c>
      <c r="F33" s="33">
        <v>30.4</v>
      </c>
      <c r="G33" s="34">
        <f t="shared" si="5"/>
        <v>0.35764705882352937</v>
      </c>
      <c r="H33" s="35" t="s">
        <v>208</v>
      </c>
      <c r="I33" s="35" t="s">
        <v>209</v>
      </c>
      <c r="J33" s="35" t="s">
        <v>44</v>
      </c>
      <c r="K33" s="84"/>
      <c r="L33" s="85"/>
      <c r="M33" s="85"/>
      <c r="AA33" s="36"/>
      <c r="AB33" s="36"/>
    </row>
    <row r="34" spans="1:28" ht="25.5" customHeight="1" outlineLevel="2">
      <c r="A34" s="76"/>
      <c r="B34" s="132" t="s">
        <v>34</v>
      </c>
      <c r="C34" s="133"/>
      <c r="D34" s="133"/>
      <c r="E34" s="133"/>
      <c r="F34" s="134"/>
      <c r="G34" s="77"/>
      <c r="H34" s="78"/>
      <c r="I34" s="79"/>
      <c r="J34" s="80"/>
      <c r="K34" s="84"/>
      <c r="L34" s="85"/>
      <c r="M34" s="85"/>
      <c r="AA34" s="36"/>
      <c r="AB34" s="36"/>
    </row>
    <row r="35" spans="1:28" ht="59.25" customHeight="1" outlineLevel="2">
      <c r="A35" s="7" t="s">
        <v>28</v>
      </c>
      <c r="B35" s="72" t="s">
        <v>73</v>
      </c>
      <c r="C35" s="33" t="s">
        <v>56</v>
      </c>
      <c r="D35" s="87" t="s">
        <v>22</v>
      </c>
      <c r="E35" s="33">
        <v>4.6231</v>
      </c>
      <c r="F35" s="33">
        <v>0</v>
      </c>
      <c r="G35" s="34">
        <f t="shared" si="5"/>
        <v>0</v>
      </c>
      <c r="H35" s="35" t="s">
        <v>208</v>
      </c>
      <c r="I35" s="35" t="s">
        <v>209</v>
      </c>
      <c r="J35" s="35" t="s">
        <v>44</v>
      </c>
      <c r="K35" s="84"/>
      <c r="L35" s="85"/>
      <c r="M35" s="85"/>
      <c r="AA35" s="36"/>
      <c r="AB35" s="36"/>
    </row>
    <row r="36" spans="1:28" ht="19.5" customHeight="1" outlineLevel="2">
      <c r="A36" s="38"/>
      <c r="B36" s="135" t="s">
        <v>35</v>
      </c>
      <c r="C36" s="136"/>
      <c r="D36" s="136"/>
      <c r="E36" s="136"/>
      <c r="F36" s="137"/>
      <c r="G36" s="39"/>
      <c r="H36" s="75"/>
      <c r="I36" s="40"/>
      <c r="J36" s="41"/>
      <c r="K36" s="84"/>
      <c r="L36" s="85"/>
      <c r="M36" s="85"/>
      <c r="AA36" s="36"/>
      <c r="AB36" s="36"/>
    </row>
    <row r="37" spans="1:28" ht="24" customHeight="1" outlineLevel="2">
      <c r="A37" s="76"/>
      <c r="B37" s="132" t="s">
        <v>36</v>
      </c>
      <c r="C37" s="133"/>
      <c r="D37" s="133"/>
      <c r="E37" s="133"/>
      <c r="F37" s="134"/>
      <c r="G37" s="77"/>
      <c r="H37" s="78"/>
      <c r="I37" s="79"/>
      <c r="J37" s="80"/>
      <c r="K37" s="84"/>
      <c r="L37" s="85"/>
      <c r="M37" s="85"/>
      <c r="AA37" s="36"/>
      <c r="AB37" s="36"/>
    </row>
    <row r="38" spans="1:28" ht="78.75" outlineLevel="2">
      <c r="A38" s="7" t="s">
        <v>28</v>
      </c>
      <c r="B38" s="72" t="s">
        <v>121</v>
      </c>
      <c r="C38" s="33" t="s">
        <v>74</v>
      </c>
      <c r="D38" s="87" t="s">
        <v>22</v>
      </c>
      <c r="E38" s="33">
        <v>423</v>
      </c>
      <c r="F38" s="33">
        <v>423</v>
      </c>
      <c r="G38" s="34">
        <f t="shared" si="5"/>
        <v>1</v>
      </c>
      <c r="H38" s="35"/>
      <c r="I38" s="35" t="s">
        <v>212</v>
      </c>
      <c r="J38" s="35" t="s">
        <v>44</v>
      </c>
      <c r="K38" s="84"/>
      <c r="L38" s="85"/>
      <c r="M38" s="85"/>
      <c r="AA38" s="36"/>
      <c r="AB38" s="36"/>
    </row>
    <row r="39" spans="1:28" ht="157.5" outlineLevel="2">
      <c r="A39" s="7" t="s">
        <v>29</v>
      </c>
      <c r="B39" s="72" t="s">
        <v>122</v>
      </c>
      <c r="C39" s="33" t="s">
        <v>75</v>
      </c>
      <c r="D39" s="87" t="s">
        <v>22</v>
      </c>
      <c r="E39" s="33">
        <v>0.85299999999999998</v>
      </c>
      <c r="F39" s="33">
        <v>0</v>
      </c>
      <c r="G39" s="34">
        <f t="shared" si="5"/>
        <v>0</v>
      </c>
      <c r="H39" s="35" t="s">
        <v>215</v>
      </c>
      <c r="I39" s="35" t="s">
        <v>216</v>
      </c>
      <c r="J39" s="35" t="s">
        <v>45</v>
      </c>
      <c r="K39" s="84"/>
      <c r="L39" s="85"/>
      <c r="M39" s="85"/>
      <c r="AA39" s="36"/>
      <c r="AB39" s="36"/>
    </row>
    <row r="40" spans="1:28" ht="48" customHeight="1" outlineLevel="2">
      <c r="A40" s="7" t="s">
        <v>0</v>
      </c>
      <c r="B40" s="93" t="s">
        <v>76</v>
      </c>
      <c r="C40" s="94" t="s">
        <v>63</v>
      </c>
      <c r="D40" s="95" t="s">
        <v>22</v>
      </c>
      <c r="E40" s="94">
        <v>6300</v>
      </c>
      <c r="F40" s="130">
        <v>16730</v>
      </c>
      <c r="G40" s="96">
        <f t="shared" si="5"/>
        <v>2.6555555555555554</v>
      </c>
      <c r="H40" s="128"/>
      <c r="I40" s="35" t="s">
        <v>285</v>
      </c>
      <c r="J40" s="97" t="s">
        <v>44</v>
      </c>
      <c r="K40" s="84"/>
      <c r="L40" s="85"/>
      <c r="M40" s="85"/>
      <c r="AA40" s="36"/>
      <c r="AB40" s="36"/>
    </row>
    <row r="41" spans="1:28" ht="25.5" customHeight="1" outlineLevel="2">
      <c r="A41" s="7" t="s">
        <v>1</v>
      </c>
      <c r="B41" s="93" t="s">
        <v>77</v>
      </c>
      <c r="C41" s="94" t="s">
        <v>63</v>
      </c>
      <c r="D41" s="95" t="s">
        <v>22</v>
      </c>
      <c r="E41" s="94">
        <v>10500</v>
      </c>
      <c r="F41" s="94">
        <v>10923</v>
      </c>
      <c r="G41" s="96">
        <f t="shared" si="5"/>
        <v>1.0402857142857143</v>
      </c>
      <c r="H41" s="97"/>
      <c r="I41" s="35" t="s">
        <v>212</v>
      </c>
      <c r="J41" s="97" t="s">
        <v>44</v>
      </c>
      <c r="K41" s="84"/>
      <c r="L41" s="85"/>
      <c r="M41" s="85"/>
      <c r="AA41" s="36"/>
      <c r="AB41" s="36"/>
    </row>
    <row r="42" spans="1:28" ht="33.75" outlineLevel="2">
      <c r="A42" s="7" t="s">
        <v>2</v>
      </c>
      <c r="B42" s="93" t="s">
        <v>78</v>
      </c>
      <c r="C42" s="94" t="s">
        <v>79</v>
      </c>
      <c r="D42" s="95" t="s">
        <v>22</v>
      </c>
      <c r="E42" s="94">
        <v>765</v>
      </c>
      <c r="F42" s="94">
        <v>784</v>
      </c>
      <c r="G42" s="96">
        <f t="shared" si="5"/>
        <v>1.0248366013071895</v>
      </c>
      <c r="H42" s="97"/>
      <c r="I42" s="35" t="s">
        <v>212</v>
      </c>
      <c r="J42" s="97" t="s">
        <v>44</v>
      </c>
      <c r="K42" s="84"/>
      <c r="L42" s="85"/>
      <c r="M42" s="85"/>
      <c r="AA42" s="36"/>
      <c r="AB42" s="36"/>
    </row>
    <row r="43" spans="1:28" ht="24" customHeight="1" outlineLevel="2">
      <c r="A43" s="7" t="s">
        <v>54</v>
      </c>
      <c r="B43" s="93" t="s">
        <v>80</v>
      </c>
      <c r="C43" s="94" t="s">
        <v>63</v>
      </c>
      <c r="D43" s="95" t="s">
        <v>22</v>
      </c>
      <c r="E43" s="94">
        <v>2150</v>
      </c>
      <c r="F43" s="94">
        <v>2144</v>
      </c>
      <c r="G43" s="96">
        <f t="shared" si="5"/>
        <v>0.99720930232558136</v>
      </c>
      <c r="H43" s="97"/>
      <c r="I43" s="35" t="s">
        <v>212</v>
      </c>
      <c r="J43" s="97" t="s">
        <v>44</v>
      </c>
      <c r="K43" s="84"/>
      <c r="L43" s="85"/>
      <c r="M43" s="85"/>
      <c r="AA43" s="36"/>
      <c r="AB43" s="36"/>
    </row>
    <row r="44" spans="1:28" ht="48.75" customHeight="1" outlineLevel="2">
      <c r="A44" s="7" t="s">
        <v>55</v>
      </c>
      <c r="B44" s="93" t="s">
        <v>81</v>
      </c>
      <c r="C44" s="94" t="s">
        <v>49</v>
      </c>
      <c r="D44" s="95" t="s">
        <v>22</v>
      </c>
      <c r="E44" s="94">
        <v>0.4</v>
      </c>
      <c r="F44" s="37" t="s">
        <v>206</v>
      </c>
      <c r="G44" s="96" t="e">
        <f t="shared" ref="G44:G46" si="7">F44/E44</f>
        <v>#VALUE!</v>
      </c>
      <c r="H44" s="128" t="s">
        <v>286</v>
      </c>
      <c r="I44" s="35" t="s">
        <v>222</v>
      </c>
      <c r="J44" s="97" t="s">
        <v>44</v>
      </c>
      <c r="K44" s="84"/>
      <c r="L44" s="85"/>
      <c r="M44" s="85"/>
      <c r="AA44" s="36"/>
      <c r="AB44" s="36"/>
    </row>
    <row r="45" spans="1:28" ht="47.25" customHeight="1" outlineLevel="2">
      <c r="A45" s="7" t="s">
        <v>57</v>
      </c>
      <c r="B45" s="93" t="s">
        <v>82</v>
      </c>
      <c r="C45" s="94" t="s">
        <v>83</v>
      </c>
      <c r="D45" s="95" t="s">
        <v>22</v>
      </c>
      <c r="E45" s="94">
        <v>95</v>
      </c>
      <c r="F45" s="131">
        <v>61.4</v>
      </c>
      <c r="G45" s="96">
        <f t="shared" si="7"/>
        <v>0.64631578947368418</v>
      </c>
      <c r="H45" s="128"/>
      <c r="I45" s="35" t="s">
        <v>285</v>
      </c>
      <c r="J45" s="97" t="s">
        <v>44</v>
      </c>
      <c r="K45" s="84"/>
      <c r="L45" s="85"/>
      <c r="M45" s="85"/>
      <c r="AA45" s="36"/>
      <c r="AB45" s="36"/>
    </row>
    <row r="46" spans="1:28" ht="49.5" customHeight="1" outlineLevel="2">
      <c r="A46" s="7" t="s">
        <v>60</v>
      </c>
      <c r="B46" s="93" t="s">
        <v>84</v>
      </c>
      <c r="C46" s="94" t="s">
        <v>49</v>
      </c>
      <c r="D46" s="95" t="s">
        <v>22</v>
      </c>
      <c r="E46" s="94">
        <v>101</v>
      </c>
      <c r="F46" s="131">
        <v>97.8</v>
      </c>
      <c r="G46" s="96">
        <f t="shared" si="7"/>
        <v>0.96831683168316829</v>
      </c>
      <c r="H46" s="128"/>
      <c r="I46" s="35" t="s">
        <v>285</v>
      </c>
      <c r="J46" s="97" t="s">
        <v>44</v>
      </c>
      <c r="K46" s="84"/>
      <c r="L46" s="85"/>
      <c r="M46" s="85"/>
      <c r="AA46" s="36"/>
      <c r="AB46" s="36"/>
    </row>
    <row r="47" spans="1:28" ht="46.5" customHeight="1" outlineLevel="2">
      <c r="A47" s="7" t="s">
        <v>61</v>
      </c>
      <c r="B47" s="93" t="s">
        <v>85</v>
      </c>
      <c r="C47" s="94" t="s">
        <v>86</v>
      </c>
      <c r="D47" s="95" t="s">
        <v>22</v>
      </c>
      <c r="E47" s="94">
        <v>146</v>
      </c>
      <c r="F47" s="131">
        <v>51.9</v>
      </c>
      <c r="G47" s="96">
        <f t="shared" ref="G47:G52" si="8">F47/E47</f>
        <v>0.35547945205479453</v>
      </c>
      <c r="H47" s="128"/>
      <c r="I47" s="35" t="s">
        <v>285</v>
      </c>
      <c r="J47" s="97" t="s">
        <v>44</v>
      </c>
      <c r="K47" s="84"/>
      <c r="L47" s="85"/>
      <c r="M47" s="85"/>
      <c r="AA47" s="36"/>
      <c r="AB47" s="36"/>
    </row>
    <row r="48" spans="1:28" ht="57" customHeight="1" outlineLevel="2">
      <c r="A48" s="7" t="s">
        <v>62</v>
      </c>
      <c r="B48" s="93" t="s">
        <v>113</v>
      </c>
      <c r="C48" s="94" t="s">
        <v>74</v>
      </c>
      <c r="D48" s="95" t="s">
        <v>22</v>
      </c>
      <c r="E48" s="94">
        <v>2388</v>
      </c>
      <c r="F48" s="94">
        <v>0</v>
      </c>
      <c r="G48" s="96">
        <f t="shared" si="8"/>
        <v>0</v>
      </c>
      <c r="H48" s="97" t="s">
        <v>217</v>
      </c>
      <c r="I48" s="35" t="s">
        <v>213</v>
      </c>
      <c r="J48" s="97" t="s">
        <v>44</v>
      </c>
      <c r="K48" s="84"/>
      <c r="L48" s="85"/>
      <c r="M48" s="85"/>
      <c r="AA48" s="36"/>
      <c r="AB48" s="36"/>
    </row>
    <row r="49" spans="1:28" ht="23.25" customHeight="1" outlineLevel="2">
      <c r="A49" s="76"/>
      <c r="B49" s="132" t="s">
        <v>37</v>
      </c>
      <c r="C49" s="133"/>
      <c r="D49" s="133"/>
      <c r="E49" s="133"/>
      <c r="F49" s="134"/>
      <c r="G49" s="77"/>
      <c r="H49" s="78"/>
      <c r="I49" s="79"/>
      <c r="J49" s="80"/>
      <c r="K49" s="84"/>
      <c r="L49" s="85"/>
      <c r="M49" s="85"/>
      <c r="AA49" s="36"/>
      <c r="AB49" s="36"/>
    </row>
    <row r="50" spans="1:28" ht="81" customHeight="1" outlineLevel="2">
      <c r="A50" s="7" t="s">
        <v>28</v>
      </c>
      <c r="B50" s="86" t="s">
        <v>123</v>
      </c>
      <c r="C50" s="33" t="s">
        <v>87</v>
      </c>
      <c r="D50" s="87" t="s">
        <v>22</v>
      </c>
      <c r="E50" s="33">
        <v>44</v>
      </c>
      <c r="F50" s="33">
        <v>0</v>
      </c>
      <c r="G50" s="34">
        <f t="shared" si="8"/>
        <v>0</v>
      </c>
      <c r="H50" s="35" t="s">
        <v>219</v>
      </c>
      <c r="I50" s="35" t="s">
        <v>212</v>
      </c>
      <c r="J50" s="35" t="s">
        <v>44</v>
      </c>
      <c r="K50" s="84"/>
      <c r="L50" s="85"/>
      <c r="M50" s="85"/>
      <c r="AA50" s="36"/>
      <c r="AB50" s="36"/>
    </row>
    <row r="51" spans="1:28" ht="36.75" customHeight="1" outlineLevel="2">
      <c r="A51" s="7" t="s">
        <v>29</v>
      </c>
      <c r="B51" s="72" t="s">
        <v>96</v>
      </c>
      <c r="C51" s="33" t="s">
        <v>63</v>
      </c>
      <c r="D51" s="87" t="s">
        <v>22</v>
      </c>
      <c r="E51" s="33">
        <v>26</v>
      </c>
      <c r="F51" s="33">
        <v>0</v>
      </c>
      <c r="G51" s="34">
        <f t="shared" si="8"/>
        <v>0</v>
      </c>
      <c r="H51" s="35" t="s">
        <v>220</v>
      </c>
      <c r="I51" s="35" t="s">
        <v>213</v>
      </c>
      <c r="J51" s="35" t="s">
        <v>44</v>
      </c>
      <c r="K51" s="84"/>
      <c r="L51" s="85"/>
      <c r="M51" s="85"/>
      <c r="AA51" s="36"/>
      <c r="AB51" s="36"/>
    </row>
    <row r="52" spans="1:28" ht="69.75" customHeight="1" outlineLevel="2">
      <c r="A52" s="7" t="s">
        <v>0</v>
      </c>
      <c r="B52" s="72" t="s">
        <v>114</v>
      </c>
      <c r="C52" s="33" t="s">
        <v>63</v>
      </c>
      <c r="D52" s="87" t="s">
        <v>22</v>
      </c>
      <c r="E52" s="33">
        <v>1362</v>
      </c>
      <c r="F52" s="33">
        <v>3561</v>
      </c>
      <c r="G52" s="34">
        <f t="shared" si="8"/>
        <v>2.6145374449339207</v>
      </c>
      <c r="H52" s="35" t="s">
        <v>218</v>
      </c>
      <c r="I52" s="35" t="s">
        <v>212</v>
      </c>
      <c r="J52" s="35" t="s">
        <v>93</v>
      </c>
      <c r="K52" s="84"/>
      <c r="L52" s="85"/>
      <c r="M52" s="85"/>
      <c r="AA52" s="36"/>
      <c r="AB52" s="36"/>
    </row>
    <row r="53" spans="1:28" ht="26.25" customHeight="1" outlineLevel="2">
      <c r="A53" s="38"/>
      <c r="B53" s="135" t="s">
        <v>38</v>
      </c>
      <c r="C53" s="136"/>
      <c r="D53" s="136"/>
      <c r="E53" s="136"/>
      <c r="F53" s="137"/>
      <c r="G53" s="39"/>
      <c r="H53" s="75"/>
      <c r="I53" s="40"/>
      <c r="J53" s="41"/>
      <c r="K53" s="84"/>
      <c r="L53" s="85"/>
      <c r="M53" s="85"/>
      <c r="AA53" s="36"/>
      <c r="AB53" s="36"/>
    </row>
    <row r="54" spans="1:28" ht="24.75" customHeight="1" outlineLevel="2">
      <c r="A54" s="76"/>
      <c r="B54" s="132" t="s">
        <v>39</v>
      </c>
      <c r="C54" s="133"/>
      <c r="D54" s="133"/>
      <c r="E54" s="133"/>
      <c r="F54" s="134"/>
      <c r="G54" s="77"/>
      <c r="H54" s="78"/>
      <c r="I54" s="79"/>
      <c r="J54" s="80"/>
      <c r="K54" s="84"/>
      <c r="L54" s="85"/>
      <c r="M54" s="85"/>
      <c r="AA54" s="36"/>
      <c r="AB54" s="36"/>
    </row>
    <row r="55" spans="1:28" ht="35.25" customHeight="1" outlineLevel="2">
      <c r="A55" s="7" t="s">
        <v>28</v>
      </c>
      <c r="B55" s="72" t="s">
        <v>115</v>
      </c>
      <c r="C55" s="33" t="s">
        <v>88</v>
      </c>
      <c r="D55" s="87" t="s">
        <v>22</v>
      </c>
      <c r="E55" s="33">
        <v>5349.7</v>
      </c>
      <c r="F55" s="33">
        <v>0</v>
      </c>
      <c r="G55" s="34">
        <f t="shared" ref="G55:G56" si="9">F55/E55</f>
        <v>0</v>
      </c>
      <c r="H55" s="35" t="s">
        <v>211</v>
      </c>
      <c r="I55" s="35" t="s">
        <v>213</v>
      </c>
      <c r="J55" s="35" t="s">
        <v>44</v>
      </c>
      <c r="K55" s="84"/>
      <c r="L55" s="85"/>
      <c r="M55" s="85"/>
      <c r="AA55" s="36"/>
      <c r="AB55" s="36"/>
    </row>
    <row r="56" spans="1:28" ht="39" customHeight="1" outlineLevel="2">
      <c r="A56" s="7" t="s">
        <v>29</v>
      </c>
      <c r="B56" s="72" t="s">
        <v>89</v>
      </c>
      <c r="C56" s="33" t="s">
        <v>88</v>
      </c>
      <c r="D56" s="87" t="s">
        <v>22</v>
      </c>
      <c r="E56" s="33">
        <v>3061</v>
      </c>
      <c r="F56" s="33">
        <v>0</v>
      </c>
      <c r="G56" s="34">
        <f t="shared" si="9"/>
        <v>0</v>
      </c>
      <c r="H56" s="35" t="s">
        <v>211</v>
      </c>
      <c r="I56" s="35" t="s">
        <v>213</v>
      </c>
      <c r="J56" s="35" t="s">
        <v>44</v>
      </c>
      <c r="K56" s="84"/>
      <c r="L56" s="85"/>
      <c r="M56" s="85"/>
      <c r="AA56" s="36"/>
      <c r="AB56" s="36"/>
    </row>
    <row r="57" spans="1:28" ht="93" customHeight="1" outlineLevel="2">
      <c r="A57" s="7" t="s">
        <v>0</v>
      </c>
      <c r="B57" s="86" t="s">
        <v>116</v>
      </c>
      <c r="C57" s="33" t="s">
        <v>56</v>
      </c>
      <c r="D57" s="87" t="s">
        <v>22</v>
      </c>
      <c r="E57" s="33">
        <v>0.42730000000000001</v>
      </c>
      <c r="F57" s="33">
        <v>0</v>
      </c>
      <c r="G57" s="34">
        <f t="shared" ref="G57" si="10">F57/E57</f>
        <v>0</v>
      </c>
      <c r="H57" s="97" t="s">
        <v>221</v>
      </c>
      <c r="I57" s="35" t="s">
        <v>212</v>
      </c>
      <c r="J57" s="35" t="s">
        <v>44</v>
      </c>
      <c r="K57" s="84"/>
      <c r="L57" s="85"/>
      <c r="M57" s="85"/>
      <c r="AA57" s="36"/>
      <c r="AB57" s="36"/>
    </row>
    <row r="58" spans="1:28" ht="72.75" customHeight="1" outlineLevel="2">
      <c r="A58" s="7" t="s">
        <v>1</v>
      </c>
      <c r="B58" s="72" t="s">
        <v>117</v>
      </c>
      <c r="C58" s="33" t="s">
        <v>56</v>
      </c>
      <c r="D58" s="87" t="s">
        <v>22</v>
      </c>
      <c r="E58" s="33">
        <v>0.49730000000000002</v>
      </c>
      <c r="F58" s="33">
        <v>0</v>
      </c>
      <c r="G58" s="34">
        <f t="shared" ref="G58" si="11">F58/E58</f>
        <v>0</v>
      </c>
      <c r="H58" s="97" t="s">
        <v>221</v>
      </c>
      <c r="I58" s="35" t="s">
        <v>212</v>
      </c>
      <c r="J58" s="35" t="s">
        <v>44</v>
      </c>
      <c r="K58" s="84"/>
      <c r="L58" s="85"/>
      <c r="M58" s="85"/>
      <c r="AA58" s="36"/>
      <c r="AB58" s="36"/>
    </row>
    <row r="59" spans="1:28" ht="27" customHeight="1" outlineLevel="2">
      <c r="A59" s="38"/>
      <c r="B59" s="135" t="s">
        <v>38</v>
      </c>
      <c r="C59" s="136"/>
      <c r="D59" s="136"/>
      <c r="E59" s="136"/>
      <c r="F59" s="137"/>
      <c r="G59" s="39"/>
      <c r="H59" s="75"/>
      <c r="I59" s="40"/>
      <c r="J59" s="41"/>
      <c r="K59" s="84"/>
      <c r="L59" s="85"/>
      <c r="M59" s="85"/>
      <c r="AA59" s="36"/>
      <c r="AB59" s="36"/>
    </row>
    <row r="60" spans="1:28" ht="33.75" customHeight="1" outlineLevel="2">
      <c r="A60" s="76"/>
      <c r="B60" s="132" t="s">
        <v>118</v>
      </c>
      <c r="C60" s="133"/>
      <c r="D60" s="133"/>
      <c r="E60" s="133"/>
      <c r="F60" s="134"/>
      <c r="G60" s="77"/>
      <c r="H60" s="78"/>
      <c r="I60" s="79"/>
      <c r="J60" s="80"/>
      <c r="K60" s="84"/>
      <c r="L60" s="85"/>
      <c r="M60" s="85"/>
      <c r="AA60" s="36"/>
      <c r="AB60" s="36"/>
    </row>
    <row r="61" spans="1:28" ht="37.5" customHeight="1" outlineLevel="2">
      <c r="A61" s="7" t="s">
        <v>28</v>
      </c>
      <c r="B61" s="72" t="s">
        <v>119</v>
      </c>
      <c r="C61" s="33" t="s">
        <v>120</v>
      </c>
      <c r="D61" s="87" t="s">
        <v>22</v>
      </c>
      <c r="E61" s="33">
        <v>1.17E-2</v>
      </c>
      <c r="F61" s="33">
        <v>5.1000000000000004E-3</v>
      </c>
      <c r="G61" s="34">
        <f t="shared" ref="G61" si="12">F61/E61</f>
        <v>0.4358974358974359</v>
      </c>
      <c r="H61" s="35" t="s">
        <v>211</v>
      </c>
      <c r="I61" s="35" t="s">
        <v>212</v>
      </c>
      <c r="J61" s="35" t="s">
        <v>44</v>
      </c>
      <c r="K61" s="84"/>
      <c r="L61" s="85"/>
      <c r="M61" s="85"/>
      <c r="AA61" s="36"/>
      <c r="AB61" s="36"/>
    </row>
    <row r="62" spans="1:28" ht="17.25" customHeight="1" outlineLevel="2">
      <c r="A62" s="38"/>
      <c r="B62" s="135" t="s">
        <v>40</v>
      </c>
      <c r="C62" s="136"/>
      <c r="D62" s="136"/>
      <c r="E62" s="136"/>
      <c r="F62" s="137"/>
      <c r="G62" s="39"/>
      <c r="H62" s="75"/>
      <c r="I62" s="40"/>
      <c r="J62" s="41"/>
      <c r="K62" s="84"/>
      <c r="L62" s="85"/>
      <c r="M62" s="85"/>
      <c r="AA62" s="36"/>
      <c r="AB62" s="36"/>
    </row>
    <row r="63" spans="1:28" ht="45.75" customHeight="1" outlineLevel="2">
      <c r="A63" s="76"/>
      <c r="B63" s="132" t="s">
        <v>41</v>
      </c>
      <c r="C63" s="133"/>
      <c r="D63" s="133"/>
      <c r="E63" s="133"/>
      <c r="F63" s="134"/>
      <c r="G63" s="77"/>
      <c r="H63" s="78"/>
      <c r="I63" s="79"/>
      <c r="J63" s="80"/>
      <c r="K63" s="84"/>
      <c r="L63" s="85"/>
      <c r="M63" s="85"/>
      <c r="AA63" s="36"/>
      <c r="AB63" s="36"/>
    </row>
    <row r="64" spans="1:28" ht="114.75" customHeight="1" outlineLevel="2">
      <c r="A64" s="7" t="s">
        <v>28</v>
      </c>
      <c r="B64" s="86" t="s">
        <v>124</v>
      </c>
      <c r="C64" s="33" t="s">
        <v>63</v>
      </c>
      <c r="D64" s="87" t="s">
        <v>22</v>
      </c>
      <c r="E64" s="33">
        <v>345</v>
      </c>
      <c r="F64" s="33">
        <v>0</v>
      </c>
      <c r="G64" s="34">
        <f t="shared" ref="G64:G68" si="13">F64/E64</f>
        <v>0</v>
      </c>
      <c r="H64" s="35" t="s">
        <v>211</v>
      </c>
      <c r="I64" s="35" t="s">
        <v>213</v>
      </c>
      <c r="J64" s="35" t="s">
        <v>44</v>
      </c>
      <c r="K64" s="84"/>
      <c r="L64" s="85"/>
      <c r="M64" s="85"/>
      <c r="AA64" s="36"/>
      <c r="AB64" s="36"/>
    </row>
    <row r="65" spans="1:28" ht="70.5" customHeight="1" outlineLevel="2">
      <c r="A65" s="7" t="s">
        <v>29</v>
      </c>
      <c r="B65" s="72" t="s">
        <v>125</v>
      </c>
      <c r="C65" s="33" t="s">
        <v>63</v>
      </c>
      <c r="D65" s="87" t="s">
        <v>22</v>
      </c>
      <c r="E65" s="33">
        <v>53</v>
      </c>
      <c r="F65" s="33">
        <v>57</v>
      </c>
      <c r="G65" s="34">
        <f t="shared" si="13"/>
        <v>1.0754716981132075</v>
      </c>
      <c r="H65" s="35"/>
      <c r="I65" s="35" t="s">
        <v>212</v>
      </c>
      <c r="J65" s="35" t="s">
        <v>44</v>
      </c>
      <c r="K65" s="84"/>
      <c r="L65" s="85"/>
      <c r="M65" s="85"/>
      <c r="AA65" s="36"/>
      <c r="AB65" s="36"/>
    </row>
    <row r="66" spans="1:28" ht="114.75" customHeight="1" outlineLevel="2">
      <c r="A66" s="7" t="s">
        <v>0</v>
      </c>
      <c r="B66" s="86" t="s">
        <v>126</v>
      </c>
      <c r="C66" s="33" t="s">
        <v>63</v>
      </c>
      <c r="D66" s="87" t="s">
        <v>22</v>
      </c>
      <c r="E66" s="33">
        <v>101</v>
      </c>
      <c r="F66" s="33">
        <v>84</v>
      </c>
      <c r="G66" s="34">
        <f t="shared" si="13"/>
        <v>0.83168316831683164</v>
      </c>
      <c r="H66" s="35" t="s">
        <v>211</v>
      </c>
      <c r="I66" s="35" t="s">
        <v>213</v>
      </c>
      <c r="J66" s="35" t="s">
        <v>44</v>
      </c>
      <c r="K66" s="84"/>
      <c r="L66" s="85"/>
      <c r="M66" s="85"/>
      <c r="AA66" s="36"/>
      <c r="AB66" s="36"/>
    </row>
    <row r="67" spans="1:28" ht="21" customHeight="1" outlineLevel="2">
      <c r="A67" s="76"/>
      <c r="B67" s="132" t="s">
        <v>42</v>
      </c>
      <c r="C67" s="133"/>
      <c r="D67" s="133"/>
      <c r="E67" s="133"/>
      <c r="F67" s="134"/>
      <c r="G67" s="77"/>
      <c r="H67" s="78"/>
      <c r="I67" s="79"/>
      <c r="J67" s="80"/>
      <c r="K67" s="84"/>
      <c r="L67" s="85"/>
      <c r="M67" s="85"/>
      <c r="AA67" s="36"/>
      <c r="AB67" s="36"/>
    </row>
    <row r="68" spans="1:28" ht="58.5" customHeight="1" outlineLevel="2">
      <c r="A68" s="7" t="s">
        <v>28</v>
      </c>
      <c r="B68" s="72" t="s">
        <v>90</v>
      </c>
      <c r="C68" s="33" t="s">
        <v>49</v>
      </c>
      <c r="D68" s="87" t="s">
        <v>22</v>
      </c>
      <c r="E68" s="33">
        <v>1.2</v>
      </c>
      <c r="F68" s="33">
        <v>1.2</v>
      </c>
      <c r="G68" s="34">
        <f t="shared" si="13"/>
        <v>1</v>
      </c>
      <c r="H68" s="35" t="s">
        <v>211</v>
      </c>
      <c r="I68" s="35" t="s">
        <v>212</v>
      </c>
      <c r="J68" s="35" t="s">
        <v>44</v>
      </c>
      <c r="K68" s="84"/>
      <c r="L68" s="85"/>
      <c r="M68" s="85"/>
      <c r="AA68" s="36"/>
      <c r="AB68" s="36"/>
    </row>
    <row r="69" spans="1:28" outlineLevel="2">
      <c r="A69" s="38"/>
      <c r="B69" s="135" t="s">
        <v>43</v>
      </c>
      <c r="C69" s="136"/>
      <c r="D69" s="136"/>
      <c r="E69" s="136"/>
      <c r="F69" s="137"/>
      <c r="G69" s="39"/>
      <c r="H69" s="75"/>
      <c r="I69" s="40"/>
      <c r="J69" s="41"/>
      <c r="K69" s="84"/>
      <c r="L69" s="85"/>
      <c r="M69" s="85"/>
      <c r="AA69" s="36"/>
      <c r="AB69" s="36"/>
    </row>
    <row r="70" spans="1:28" ht="161.25" customHeight="1" outlineLevel="2">
      <c r="A70" s="7" t="s">
        <v>28</v>
      </c>
      <c r="B70" s="72" t="s">
        <v>91</v>
      </c>
      <c r="C70" s="33" t="s">
        <v>49</v>
      </c>
      <c r="D70" s="87" t="s">
        <v>22</v>
      </c>
      <c r="E70" s="33">
        <v>0.4</v>
      </c>
      <c r="F70" s="33" t="s">
        <v>206</v>
      </c>
      <c r="G70" s="34" t="e">
        <f>F70/E70</f>
        <v>#VALUE!</v>
      </c>
      <c r="H70" s="35" t="s">
        <v>211</v>
      </c>
      <c r="I70" s="35" t="s">
        <v>212</v>
      </c>
      <c r="J70" s="35" t="s">
        <v>44</v>
      </c>
      <c r="K70" s="84"/>
      <c r="L70" s="85"/>
      <c r="M70" s="85"/>
      <c r="AA70" s="36"/>
      <c r="AB70" s="36"/>
    </row>
    <row r="71" spans="1:28" outlineLevel="2">
      <c r="A71" s="43"/>
      <c r="B71" s="81"/>
      <c r="C71" s="82"/>
      <c r="D71" s="88"/>
      <c r="E71" s="82"/>
      <c r="F71" s="82"/>
      <c r="G71" s="83"/>
      <c r="H71" s="84"/>
      <c r="I71" s="84"/>
      <c r="J71" s="84"/>
      <c r="K71" s="84"/>
      <c r="L71" s="85"/>
      <c r="M71" s="85"/>
      <c r="AA71" s="36"/>
      <c r="AB71" s="36"/>
    </row>
    <row r="72" spans="1:28" outlineLevel="2">
      <c r="A72" s="43"/>
      <c r="B72" s="81"/>
      <c r="C72" s="82"/>
      <c r="D72" s="88"/>
      <c r="E72" s="82"/>
      <c r="F72" s="82"/>
      <c r="G72" s="83"/>
      <c r="H72" s="84"/>
      <c r="I72" s="84"/>
      <c r="J72" s="84"/>
      <c r="K72" s="84"/>
      <c r="L72" s="85"/>
      <c r="M72" s="85"/>
      <c r="AA72" s="36"/>
      <c r="AB72" s="36"/>
    </row>
    <row r="73" spans="1:28" outlineLevel="2">
      <c r="A73" s="43"/>
      <c r="B73" s="81"/>
      <c r="C73" s="82"/>
      <c r="D73" s="88"/>
      <c r="E73" s="82"/>
      <c r="F73" s="82"/>
      <c r="G73" s="83"/>
      <c r="H73" s="84"/>
      <c r="I73" s="84"/>
      <c r="J73" s="84"/>
      <c r="K73" s="84"/>
      <c r="L73" s="85"/>
      <c r="M73" s="85"/>
      <c r="AA73" s="36"/>
      <c r="AB73" s="36"/>
    </row>
    <row r="74" spans="1:28" outlineLevel="2">
      <c r="A74" s="43"/>
      <c r="B74" s="81"/>
      <c r="C74" s="82"/>
      <c r="D74" s="88"/>
      <c r="E74" s="82"/>
      <c r="F74" s="82"/>
      <c r="G74" s="83"/>
      <c r="H74" s="84"/>
      <c r="I74" s="84"/>
      <c r="J74" s="84"/>
      <c r="K74" s="84"/>
      <c r="L74" s="85"/>
      <c r="M74" s="85"/>
      <c r="AA74" s="36"/>
      <c r="AB74" s="36"/>
    </row>
    <row r="75" spans="1:28" outlineLevel="2">
      <c r="A75" s="43"/>
      <c r="B75" s="81"/>
      <c r="C75" s="82"/>
      <c r="D75" s="88"/>
      <c r="E75" s="82"/>
      <c r="F75" s="82"/>
      <c r="G75" s="83"/>
      <c r="H75" s="84"/>
      <c r="I75" s="84"/>
      <c r="J75" s="84"/>
      <c r="K75" s="84"/>
      <c r="L75" s="85"/>
      <c r="M75" s="85"/>
      <c r="AA75" s="36"/>
      <c r="AB75" s="36"/>
    </row>
    <row r="76" spans="1:28" outlineLevel="2">
      <c r="A76" s="43"/>
      <c r="B76" s="81"/>
      <c r="C76" s="82"/>
      <c r="D76" s="88"/>
      <c r="E76" s="82"/>
      <c r="F76" s="82"/>
      <c r="G76" s="83"/>
      <c r="H76" s="84"/>
      <c r="I76" s="84"/>
      <c r="J76" s="84"/>
      <c r="K76" s="84"/>
      <c r="L76" s="85"/>
      <c r="M76" s="85"/>
      <c r="AA76" s="36"/>
      <c r="AB76" s="36"/>
    </row>
    <row r="77" spans="1:28" outlineLevel="2">
      <c r="A77" s="43"/>
      <c r="B77" s="51"/>
      <c r="C77" s="43"/>
      <c r="D77" s="89"/>
      <c r="E77" s="44"/>
      <c r="F77" s="44"/>
      <c r="G77" s="45"/>
      <c r="H77" s="46"/>
      <c r="I77" s="46"/>
      <c r="J77" s="47"/>
      <c r="K77" s="48"/>
      <c r="L77" s="49"/>
      <c r="M77" s="49"/>
      <c r="AA77" s="36"/>
      <c r="AB77" s="36"/>
    </row>
    <row r="78" spans="1:28">
      <c r="A78" s="8" t="s">
        <v>23</v>
      </c>
      <c r="B78" s="16"/>
      <c r="C78" s="16"/>
      <c r="D78" s="16"/>
      <c r="E78" s="16"/>
      <c r="F78" s="16"/>
      <c r="G78" s="16"/>
      <c r="H78" s="16"/>
      <c r="I78" s="16"/>
      <c r="J78" s="90"/>
    </row>
    <row r="79" spans="1:28">
      <c r="A79" s="45">
        <v>1</v>
      </c>
      <c r="B79" s="52" t="s">
        <v>214</v>
      </c>
      <c r="C79" s="16"/>
      <c r="D79" s="16"/>
      <c r="E79" s="16"/>
      <c r="F79" s="16"/>
      <c r="G79" s="16"/>
      <c r="H79" s="16"/>
      <c r="I79" s="16"/>
      <c r="J79" s="90"/>
      <c r="P79" s="63" t="e">
        <f>P6+#REF!+#REF!+#REF!+#REF!+#REF!+#REF!+#REF!+#REF!+#REF!+#REF!+#REF!+#REF!+#REF!+#REF!+#REF!</f>
        <v>#REF!</v>
      </c>
      <c r="Q79" s="63" t="e">
        <f>Q6+#REF!+#REF!+#REF!+#REF!+#REF!+#REF!+#REF!+#REF!+#REF!+#REF!+#REF!+#REF!+#REF!+#REF!+#REF!</f>
        <v>#REF!</v>
      </c>
      <c r="R79" s="63" t="e">
        <f>R6+#REF!+#REF!+#REF!+#REF!+#REF!+#REF!+#REF!+#REF!+#REF!+#REF!+#REF!+#REF!+#REF!+#REF!+#REF!</f>
        <v>#REF!</v>
      </c>
      <c r="S79" s="63" t="e">
        <f>S6+#REF!+#REF!+#REF!+#REF!+#REF!+#REF!+#REF!+#REF!+#REF!+#REF!+#REF!+#REF!+#REF!+#REF!+#REF!</f>
        <v>#REF!</v>
      </c>
      <c r="T79" s="63" t="e">
        <f>T6+#REF!+#REF!+#REF!+#REF!+#REF!+#REF!+#REF!+#REF!+#REF!+#REF!+#REF!+#REF!+#REF!+#REF!+#REF!</f>
        <v>#REF!</v>
      </c>
      <c r="U79" s="63" t="e">
        <f>U6+#REF!+#REF!+#REF!+#REF!+#REF!+#REF!+#REF!+#REF!+#REF!+#REF!+#REF!+#REF!+#REF!+#REF!+#REF!</f>
        <v>#REF!</v>
      </c>
      <c r="V79" s="63" t="e">
        <f>V6+#REF!+#REF!+#REF!+#REF!+#REF!+#REF!+#REF!+#REF!+#REF!+#REF!+#REF!+#REF!+#REF!+#REF!+#REF!</f>
        <v>#REF!</v>
      </c>
      <c r="W79" s="63" t="e">
        <f>W6+#REF!+#REF!+#REF!+#REF!+#REF!+#REF!+#REF!+#REF!+#REF!+#REF!+#REF!+#REF!+#REF!+#REF!+#REF!</f>
        <v>#REF!</v>
      </c>
      <c r="X79" s="63" t="e">
        <f>X6+#REF!+#REF!+#REF!+#REF!+#REF!+#REF!+#REF!+#REF!+#REF!+#REF!+#REF!+#REF!+#REF!+#REF!+#REF!</f>
        <v>#REF!</v>
      </c>
      <c r="Y79" s="63" t="e">
        <f>Y6+#REF!+#REF!+#REF!+#REF!+#REF!+#REF!+#REF!+#REF!+#REF!+#REF!+#REF!+#REF!+#REF!+#REF!+#REF!</f>
        <v>#REF!</v>
      </c>
      <c r="Z79" s="63" t="e">
        <f>Z6+#REF!+#REF!+#REF!+#REF!+#REF!+#REF!+#REF!+#REF!+#REF!+#REF!+#REF!+#REF!+#REF!+#REF!+#REF!</f>
        <v>#REF!</v>
      </c>
    </row>
    <row r="80" spans="1:28">
      <c r="A80" s="45">
        <v>0.98701298701298701</v>
      </c>
      <c r="B80" s="52" t="s">
        <v>24</v>
      </c>
      <c r="C80" s="16"/>
      <c r="D80" s="16"/>
      <c r="E80" s="16"/>
      <c r="F80" s="16"/>
      <c r="G80" s="16"/>
      <c r="H80" s="16"/>
      <c r="I80" s="16"/>
      <c r="J80" s="90"/>
    </row>
    <row r="81" spans="1:10">
      <c r="A81" s="45">
        <v>0.81166666666666676</v>
      </c>
      <c r="B81" s="52" t="s">
        <v>25</v>
      </c>
      <c r="C81" s="16"/>
      <c r="D81" s="16"/>
      <c r="E81" s="16"/>
      <c r="F81" s="16"/>
      <c r="G81" s="16"/>
      <c r="H81" s="16"/>
      <c r="I81" s="16"/>
      <c r="J81" s="90"/>
    </row>
    <row r="84" spans="1:10" ht="24" customHeight="1"/>
  </sheetData>
  <autoFilter ref="A4:M12"/>
  <mergeCells count="29">
    <mergeCell ref="A2:J2"/>
    <mergeCell ref="A4:A5"/>
    <mergeCell ref="B4:B5"/>
    <mergeCell ref="C4:C5"/>
    <mergeCell ref="D4:D5"/>
    <mergeCell ref="E4:F4"/>
    <mergeCell ref="G4:G5"/>
    <mergeCell ref="H4:H5"/>
    <mergeCell ref="I4:I5"/>
    <mergeCell ref="J4:J5"/>
    <mergeCell ref="K4:K5"/>
    <mergeCell ref="L4:L5"/>
    <mergeCell ref="M4:M5"/>
    <mergeCell ref="B6:F6"/>
    <mergeCell ref="B37:F37"/>
    <mergeCell ref="B24:F24"/>
    <mergeCell ref="B34:F34"/>
    <mergeCell ref="B36:F36"/>
    <mergeCell ref="B7:F7"/>
    <mergeCell ref="B8:F8"/>
    <mergeCell ref="B63:F63"/>
    <mergeCell ref="B67:F67"/>
    <mergeCell ref="B69:F69"/>
    <mergeCell ref="B49:F49"/>
    <mergeCell ref="B53:F53"/>
    <mergeCell ref="B54:F54"/>
    <mergeCell ref="B62:F62"/>
    <mergeCell ref="B59:F59"/>
    <mergeCell ref="B60:F60"/>
  </mergeCells>
  <conditionalFormatting sqref="A79:A81">
    <cfRule type="iconSet" priority="141">
      <iconSet iconSet="3Symbols" showValue="0">
        <cfvo type="percent" val="0"/>
        <cfvo type="num" val="0.85"/>
        <cfvo type="num" val="0.995"/>
      </iconSet>
    </cfRule>
  </conditionalFormatting>
  <conditionalFormatting sqref="G10:G11">
    <cfRule type="iconSet" priority="7">
      <iconSet iconSet="3Symbols">
        <cfvo type="percent" val="0"/>
        <cfvo type="num" val="0.85"/>
        <cfvo type="num" val="0.995"/>
      </iconSet>
    </cfRule>
  </conditionalFormatting>
  <conditionalFormatting sqref="G9">
    <cfRule type="iconSet" priority="6">
      <iconSet iconSet="3Symbols">
        <cfvo type="percent" val="0"/>
        <cfvo type="num" val="0.85"/>
        <cfvo type="num" val="0.995"/>
      </iconSet>
    </cfRule>
  </conditionalFormatting>
  <conditionalFormatting sqref="G10">
    <cfRule type="iconSet" priority="5">
      <iconSet iconSet="3Symbols">
        <cfvo type="percent" val="0"/>
        <cfvo type="num" val="0.85"/>
        <cfvo type="num" val="0.995"/>
      </iconSet>
    </cfRule>
  </conditionalFormatting>
  <conditionalFormatting sqref="G6:G8 G12:G76">
    <cfRule type="iconSet" priority="730">
      <iconSet iconSet="3Symbols">
        <cfvo type="percent" val="0"/>
        <cfvo type="num" val="0.85"/>
        <cfvo type="num" val="0.995"/>
      </iconSet>
    </cfRule>
  </conditionalFormatting>
  <printOptions horizontalCentered="1"/>
  <pageMargins left="0" right="0" top="0" bottom="0" header="0.31496062992125984" footer="0"/>
  <pageSetup paperSize="9" scale="75" fitToWidth="0" fitToHeight="0" pageOrder="overThenDown" orientation="landscape" r:id="rId1"/>
  <headerFooter differentFirst="1">
    <oddHeader>&amp;C&amp;"Times New Roman,обычный"&amp;8&amp;P</oddHeader>
  </headerFooter>
  <colBreaks count="1" manualBreakCount="1">
    <brk id="10" max="617" man="1"/>
  </colBreaks>
  <drawing r:id="rId2"/>
</worksheet>
</file>

<file path=xl/worksheets/sheet2.xml><?xml version="1.0" encoding="utf-8"?>
<worksheet xmlns="http://schemas.openxmlformats.org/spreadsheetml/2006/main" xmlns:r="http://schemas.openxmlformats.org/officeDocument/2006/relationships">
  <dimension ref="A1:J39"/>
  <sheetViews>
    <sheetView zoomScale="130" zoomScaleNormal="130" workbookViewId="0">
      <selection activeCell="I34" sqref="I34"/>
    </sheetView>
  </sheetViews>
  <sheetFormatPr defaultRowHeight="15"/>
  <cols>
    <col min="1" max="1" width="4.28515625" customWidth="1"/>
    <col min="2" max="2" width="25" customWidth="1"/>
    <col min="7" max="7" width="10.42578125" customWidth="1"/>
    <col min="8" max="8" width="25" customWidth="1"/>
    <col min="9" max="9" width="20.85546875" customWidth="1"/>
    <col min="10" max="10" width="18.7109375" customWidth="1"/>
  </cols>
  <sheetData>
    <row r="1" spans="1:10">
      <c r="A1" s="9"/>
      <c r="B1" s="10"/>
      <c r="C1" s="10"/>
      <c r="D1" s="11"/>
      <c r="E1" s="10"/>
      <c r="F1" s="10"/>
      <c r="G1" s="12"/>
      <c r="H1" s="10"/>
      <c r="I1" s="13"/>
      <c r="J1" s="91" t="s">
        <v>27</v>
      </c>
    </row>
    <row r="2" spans="1:10" ht="15.75">
      <c r="A2" s="163" t="s">
        <v>193</v>
      </c>
      <c r="B2" s="164"/>
      <c r="C2" s="164"/>
      <c r="D2" s="164"/>
      <c r="E2" s="164"/>
      <c r="F2" s="164"/>
      <c r="G2" s="164"/>
      <c r="H2" s="164"/>
      <c r="I2" s="164"/>
      <c r="J2" s="164"/>
    </row>
    <row r="3" spans="1:10">
      <c r="A3" s="21"/>
      <c r="B3" s="2"/>
      <c r="C3" s="2"/>
      <c r="D3" s="11"/>
      <c r="E3" s="2"/>
      <c r="F3" s="2"/>
      <c r="G3" s="2"/>
      <c r="H3" s="2"/>
      <c r="I3" s="13"/>
      <c r="J3" s="53"/>
    </row>
    <row r="4" spans="1:10">
      <c r="A4" s="142" t="s">
        <v>3</v>
      </c>
      <c r="B4" s="143" t="s">
        <v>194</v>
      </c>
      <c r="C4" s="145" t="s">
        <v>4</v>
      </c>
      <c r="D4" s="146" t="s">
        <v>5</v>
      </c>
      <c r="E4" s="147" t="s">
        <v>31</v>
      </c>
      <c r="F4" s="148"/>
      <c r="G4" s="149" t="s">
        <v>6</v>
      </c>
      <c r="H4" s="145" t="s">
        <v>7</v>
      </c>
      <c r="I4" s="145" t="s">
        <v>8</v>
      </c>
      <c r="J4" s="150" t="s">
        <v>195</v>
      </c>
    </row>
    <row r="5" spans="1:10" ht="50.25" customHeight="1">
      <c r="A5" s="142"/>
      <c r="B5" s="144"/>
      <c r="C5" s="145"/>
      <c r="D5" s="146"/>
      <c r="E5" s="129" t="s">
        <v>97</v>
      </c>
      <c r="F5" s="129" t="s">
        <v>98</v>
      </c>
      <c r="G5" s="149"/>
      <c r="H5" s="145" t="s">
        <v>20</v>
      </c>
      <c r="I5" s="145" t="s">
        <v>20</v>
      </c>
      <c r="J5" s="151" t="s">
        <v>21</v>
      </c>
    </row>
    <row r="6" spans="1:10" ht="23.25" customHeight="1">
      <c r="A6" s="160" t="s">
        <v>196</v>
      </c>
      <c r="B6" s="161"/>
      <c r="C6" s="161"/>
      <c r="D6" s="161"/>
      <c r="E6" s="161"/>
      <c r="F6" s="161"/>
      <c r="G6" s="161"/>
      <c r="H6" s="161"/>
      <c r="I6" s="161"/>
      <c r="J6" s="162"/>
    </row>
    <row r="7" spans="1:10">
      <c r="A7" s="155" t="s">
        <v>32</v>
      </c>
      <c r="B7" s="156"/>
      <c r="C7" s="156"/>
      <c r="D7" s="156"/>
      <c r="E7" s="156"/>
      <c r="F7" s="156"/>
      <c r="G7" s="156"/>
      <c r="H7" s="156"/>
      <c r="I7" s="156"/>
      <c r="J7" s="157"/>
    </row>
    <row r="8" spans="1:10" ht="24" customHeight="1">
      <c r="A8" s="152" t="s">
        <v>197</v>
      </c>
      <c r="B8" s="153"/>
      <c r="C8" s="153"/>
      <c r="D8" s="153"/>
      <c r="E8" s="153"/>
      <c r="F8" s="153"/>
      <c r="G8" s="153"/>
      <c r="H8" s="153"/>
      <c r="I8" s="153"/>
      <c r="J8" s="154"/>
    </row>
    <row r="9" spans="1:10" ht="140.25" customHeight="1">
      <c r="A9" s="7" t="s">
        <v>28</v>
      </c>
      <c r="B9" s="72" t="s">
        <v>253</v>
      </c>
      <c r="C9" s="33" t="s">
        <v>49</v>
      </c>
      <c r="D9" s="126" t="s">
        <v>22</v>
      </c>
      <c r="E9" s="33">
        <v>104.74</v>
      </c>
      <c r="F9" s="37" t="s">
        <v>204</v>
      </c>
      <c r="G9" s="96" t="e">
        <f t="shared" ref="G9:G15" si="0">F9/E9</f>
        <v>#VALUE!</v>
      </c>
      <c r="H9" s="128" t="s">
        <v>283</v>
      </c>
      <c r="I9" s="35" t="s">
        <v>280</v>
      </c>
      <c r="J9" s="35" t="s">
        <v>44</v>
      </c>
    </row>
    <row r="10" spans="1:10" ht="143.25" customHeight="1">
      <c r="A10" s="7" t="s">
        <v>29</v>
      </c>
      <c r="B10" s="72" t="s">
        <v>254</v>
      </c>
      <c r="C10" s="33" t="s">
        <v>49</v>
      </c>
      <c r="D10" s="126" t="s">
        <v>22</v>
      </c>
      <c r="E10" s="33">
        <v>104.4</v>
      </c>
      <c r="F10" s="37" t="s">
        <v>204</v>
      </c>
      <c r="G10" s="96" t="e">
        <f t="shared" si="0"/>
        <v>#VALUE!</v>
      </c>
      <c r="H10" s="128" t="s">
        <v>283</v>
      </c>
      <c r="I10" s="35" t="s">
        <v>280</v>
      </c>
      <c r="J10" s="35" t="s">
        <v>44</v>
      </c>
    </row>
    <row r="11" spans="1:10" ht="140.25" customHeight="1">
      <c r="A11" s="7" t="s">
        <v>0</v>
      </c>
      <c r="B11" s="72" t="s">
        <v>255</v>
      </c>
      <c r="C11" s="33" t="s">
        <v>256</v>
      </c>
      <c r="D11" s="126" t="s">
        <v>22</v>
      </c>
      <c r="E11" s="33">
        <v>34639</v>
      </c>
      <c r="F11" s="37" t="s">
        <v>204</v>
      </c>
      <c r="G11" s="96" t="e">
        <f t="shared" si="0"/>
        <v>#VALUE!</v>
      </c>
      <c r="H11" s="128" t="s">
        <v>283</v>
      </c>
      <c r="I11" s="35" t="s">
        <v>280</v>
      </c>
      <c r="J11" s="35" t="s">
        <v>44</v>
      </c>
    </row>
    <row r="12" spans="1:10" ht="139.5" customHeight="1">
      <c r="A12" s="7" t="s">
        <v>1</v>
      </c>
      <c r="B12" s="72" t="s">
        <v>257</v>
      </c>
      <c r="C12" s="33" t="s">
        <v>49</v>
      </c>
      <c r="D12" s="126" t="s">
        <v>22</v>
      </c>
      <c r="E12" s="33">
        <v>12.4</v>
      </c>
      <c r="F12" s="37" t="s">
        <v>204</v>
      </c>
      <c r="G12" s="96" t="e">
        <f t="shared" si="0"/>
        <v>#VALUE!</v>
      </c>
      <c r="H12" s="128" t="s">
        <v>283</v>
      </c>
      <c r="I12" s="35" t="s">
        <v>280</v>
      </c>
      <c r="J12" s="35" t="s">
        <v>44</v>
      </c>
    </row>
    <row r="13" spans="1:10" ht="141" customHeight="1">
      <c r="A13" s="7" t="s">
        <v>2</v>
      </c>
      <c r="B13" s="72" t="s">
        <v>258</v>
      </c>
      <c r="C13" s="33" t="s">
        <v>199</v>
      </c>
      <c r="D13" s="126" t="s">
        <v>22</v>
      </c>
      <c r="E13" s="33">
        <v>3953</v>
      </c>
      <c r="F13" s="37" t="s">
        <v>204</v>
      </c>
      <c r="G13" s="96" t="e">
        <f t="shared" si="0"/>
        <v>#VALUE!</v>
      </c>
      <c r="H13" s="128" t="s">
        <v>283</v>
      </c>
      <c r="I13" s="35" t="s">
        <v>280</v>
      </c>
      <c r="J13" s="35" t="s">
        <v>44</v>
      </c>
    </row>
    <row r="14" spans="1:10" ht="141" customHeight="1">
      <c r="A14" s="7" t="s">
        <v>54</v>
      </c>
      <c r="B14" s="72" t="s">
        <v>259</v>
      </c>
      <c r="C14" s="33" t="s">
        <v>199</v>
      </c>
      <c r="D14" s="126" t="s">
        <v>22</v>
      </c>
      <c r="E14" s="33">
        <v>14</v>
      </c>
      <c r="F14" s="37" t="s">
        <v>204</v>
      </c>
      <c r="G14" s="96" t="e">
        <f t="shared" ref="G14" si="1">F14/E14</f>
        <v>#VALUE!</v>
      </c>
      <c r="H14" s="128" t="s">
        <v>283</v>
      </c>
      <c r="I14" s="35" t="s">
        <v>280</v>
      </c>
      <c r="J14" s="35" t="s">
        <v>44</v>
      </c>
    </row>
    <row r="15" spans="1:10" ht="142.5" customHeight="1">
      <c r="A15" s="7" t="s">
        <v>55</v>
      </c>
      <c r="B15" s="72" t="s">
        <v>260</v>
      </c>
      <c r="C15" s="33" t="s">
        <v>49</v>
      </c>
      <c r="D15" s="126" t="s">
        <v>22</v>
      </c>
      <c r="E15" s="33">
        <v>3</v>
      </c>
      <c r="F15" s="37" t="s">
        <v>204</v>
      </c>
      <c r="G15" s="96" t="e">
        <f t="shared" si="0"/>
        <v>#VALUE!</v>
      </c>
      <c r="H15" s="128" t="s">
        <v>283</v>
      </c>
      <c r="I15" s="35" t="s">
        <v>280</v>
      </c>
      <c r="J15" s="35" t="s">
        <v>44</v>
      </c>
    </row>
    <row r="16" spans="1:10">
      <c r="A16" s="155" t="s">
        <v>35</v>
      </c>
      <c r="B16" s="156"/>
      <c r="C16" s="156"/>
      <c r="D16" s="156"/>
      <c r="E16" s="156"/>
      <c r="F16" s="156"/>
      <c r="G16" s="156"/>
      <c r="H16" s="156"/>
      <c r="I16" s="156"/>
      <c r="J16" s="157"/>
    </row>
    <row r="17" spans="1:10">
      <c r="A17" s="152" t="s">
        <v>198</v>
      </c>
      <c r="B17" s="153"/>
      <c r="C17" s="153"/>
      <c r="D17" s="153"/>
      <c r="E17" s="153"/>
      <c r="F17" s="153"/>
      <c r="G17" s="153"/>
      <c r="H17" s="153"/>
      <c r="I17" s="153"/>
      <c r="J17" s="154"/>
    </row>
    <row r="18" spans="1:10" ht="81.75" customHeight="1">
      <c r="A18" s="7" t="s">
        <v>57</v>
      </c>
      <c r="B18" s="72" t="s">
        <v>261</v>
      </c>
      <c r="C18" s="33" t="s">
        <v>199</v>
      </c>
      <c r="D18" s="126" t="s">
        <v>22</v>
      </c>
      <c r="E18" s="33">
        <v>8</v>
      </c>
      <c r="F18" s="37">
        <v>8</v>
      </c>
      <c r="G18" s="96">
        <f t="shared" ref="G18" si="2">F18/E18</f>
        <v>1</v>
      </c>
      <c r="H18" s="35" t="s">
        <v>276</v>
      </c>
      <c r="I18" s="35" t="s">
        <v>280</v>
      </c>
      <c r="J18" s="35" t="s">
        <v>44</v>
      </c>
    </row>
    <row r="19" spans="1:10" ht="128.25" customHeight="1">
      <c r="A19" s="7" t="s">
        <v>60</v>
      </c>
      <c r="B19" s="72" t="s">
        <v>262</v>
      </c>
      <c r="C19" s="33" t="s">
        <v>49</v>
      </c>
      <c r="D19" s="126" t="s">
        <v>22</v>
      </c>
      <c r="E19" s="33">
        <v>23.8</v>
      </c>
      <c r="F19" s="37" t="s">
        <v>204</v>
      </c>
      <c r="G19" s="96" t="e">
        <f t="shared" ref="G19" si="3">F19/E19</f>
        <v>#VALUE!</v>
      </c>
      <c r="H19" s="128" t="s">
        <v>277</v>
      </c>
      <c r="I19" s="35" t="s">
        <v>280</v>
      </c>
      <c r="J19" s="35" t="s">
        <v>44</v>
      </c>
    </row>
    <row r="20" spans="1:10" ht="128.25" customHeight="1">
      <c r="A20" s="7" t="s">
        <v>61</v>
      </c>
      <c r="B20" s="72" t="s">
        <v>263</v>
      </c>
      <c r="C20" s="33" t="s">
        <v>49</v>
      </c>
      <c r="D20" s="126" t="s">
        <v>22</v>
      </c>
      <c r="E20" s="33">
        <v>74.599999999999994</v>
      </c>
      <c r="F20" s="37" t="s">
        <v>204</v>
      </c>
      <c r="G20" s="96" t="e">
        <f t="shared" ref="G20:G23" si="4">F20/E20</f>
        <v>#VALUE!</v>
      </c>
      <c r="H20" s="128" t="s">
        <v>277</v>
      </c>
      <c r="I20" s="35" t="s">
        <v>280</v>
      </c>
      <c r="J20" s="35" t="s">
        <v>44</v>
      </c>
    </row>
    <row r="21" spans="1:10" ht="127.5" customHeight="1">
      <c r="A21" s="7" t="s">
        <v>62</v>
      </c>
      <c r="B21" s="72" t="s">
        <v>264</v>
      </c>
      <c r="C21" s="33" t="s">
        <v>49</v>
      </c>
      <c r="D21" s="126" t="s">
        <v>22</v>
      </c>
      <c r="E21" s="33">
        <v>37.5</v>
      </c>
      <c r="F21" s="37" t="s">
        <v>204</v>
      </c>
      <c r="G21" s="96" t="e">
        <f t="shared" si="4"/>
        <v>#VALUE!</v>
      </c>
      <c r="H21" s="128" t="s">
        <v>277</v>
      </c>
      <c r="I21" s="35" t="s">
        <v>280</v>
      </c>
      <c r="J21" s="35" t="s">
        <v>44</v>
      </c>
    </row>
    <row r="22" spans="1:10" ht="67.5">
      <c r="A22" s="7" t="s">
        <v>64</v>
      </c>
      <c r="B22" s="72" t="s">
        <v>265</v>
      </c>
      <c r="C22" s="33" t="s">
        <v>271</v>
      </c>
      <c r="D22" s="126" t="s">
        <v>22</v>
      </c>
      <c r="E22" s="33">
        <v>4.3999999999999997E-2</v>
      </c>
      <c r="F22" s="37">
        <v>0</v>
      </c>
      <c r="G22" s="96">
        <f t="shared" ref="G22" si="5">F22/E22</f>
        <v>0</v>
      </c>
      <c r="H22" s="35" t="s">
        <v>219</v>
      </c>
      <c r="I22" s="35" t="s">
        <v>280</v>
      </c>
      <c r="J22" s="35" t="s">
        <v>44</v>
      </c>
    </row>
    <row r="23" spans="1:10" ht="222" customHeight="1">
      <c r="A23" s="7" t="s">
        <v>66</v>
      </c>
      <c r="B23" s="72" t="s">
        <v>266</v>
      </c>
      <c r="C23" s="33" t="s">
        <v>267</v>
      </c>
      <c r="D23" s="126" t="s">
        <v>22</v>
      </c>
      <c r="E23" s="33">
        <v>1</v>
      </c>
      <c r="F23" s="37">
        <v>0</v>
      </c>
      <c r="G23" s="96">
        <f t="shared" si="4"/>
        <v>0</v>
      </c>
      <c r="H23" s="35" t="s">
        <v>215</v>
      </c>
      <c r="I23" s="35" t="s">
        <v>216</v>
      </c>
      <c r="J23" s="35" t="s">
        <v>44</v>
      </c>
    </row>
    <row r="24" spans="1:10">
      <c r="A24" s="155" t="s">
        <v>38</v>
      </c>
      <c r="B24" s="156"/>
      <c r="C24" s="156"/>
      <c r="D24" s="156"/>
      <c r="E24" s="156"/>
      <c r="F24" s="156"/>
      <c r="G24" s="156"/>
      <c r="H24" s="156"/>
      <c r="I24" s="156"/>
      <c r="J24" s="157"/>
    </row>
    <row r="25" spans="1:10" ht="15" customHeight="1">
      <c r="A25" s="152" t="s">
        <v>268</v>
      </c>
      <c r="B25" s="153"/>
      <c r="C25" s="153"/>
      <c r="D25" s="153"/>
      <c r="E25" s="153"/>
      <c r="F25" s="153"/>
      <c r="G25" s="153"/>
      <c r="H25" s="153"/>
      <c r="I25" s="153"/>
      <c r="J25" s="154"/>
    </row>
    <row r="26" spans="1:10" ht="187.5" customHeight="1">
      <c r="A26" s="7" t="s">
        <v>67</v>
      </c>
      <c r="B26" s="72" t="s">
        <v>269</v>
      </c>
      <c r="C26" s="33" t="s">
        <v>270</v>
      </c>
      <c r="D26" s="126" t="s">
        <v>22</v>
      </c>
      <c r="E26" s="33">
        <v>16.48</v>
      </c>
      <c r="F26" s="37" t="s">
        <v>204</v>
      </c>
      <c r="G26" s="96" t="e">
        <f t="shared" ref="G26" si="6">F26/E26</f>
        <v>#VALUE!</v>
      </c>
      <c r="H26" s="128" t="s">
        <v>278</v>
      </c>
      <c r="I26" s="35" t="s">
        <v>280</v>
      </c>
      <c r="J26" s="35" t="s">
        <v>44</v>
      </c>
    </row>
    <row r="27" spans="1:10" ht="24.75" customHeight="1">
      <c r="A27" s="152" t="s">
        <v>272</v>
      </c>
      <c r="B27" s="153"/>
      <c r="C27" s="153"/>
      <c r="D27" s="153"/>
      <c r="E27" s="153"/>
      <c r="F27" s="153"/>
      <c r="G27" s="153"/>
      <c r="H27" s="153"/>
      <c r="I27" s="153"/>
      <c r="J27" s="154"/>
    </row>
    <row r="28" spans="1:10" ht="35.25" customHeight="1">
      <c r="A28" s="7" t="s">
        <v>67</v>
      </c>
      <c r="B28" s="72" t="s">
        <v>273</v>
      </c>
      <c r="C28" s="33" t="s">
        <v>274</v>
      </c>
      <c r="D28" s="126" t="s">
        <v>22</v>
      </c>
      <c r="E28" s="33">
        <v>1.17E-2</v>
      </c>
      <c r="F28" s="33">
        <v>5.1000000000000004E-3</v>
      </c>
      <c r="G28" s="96">
        <f t="shared" ref="G28" si="7">F28/E28</f>
        <v>0.4358974358974359</v>
      </c>
      <c r="H28" s="35" t="s">
        <v>281</v>
      </c>
      <c r="I28" s="35" t="s">
        <v>280</v>
      </c>
      <c r="J28" s="35" t="s">
        <v>44</v>
      </c>
    </row>
    <row r="29" spans="1:10">
      <c r="A29" s="155" t="s">
        <v>40</v>
      </c>
      <c r="B29" s="156"/>
      <c r="C29" s="156"/>
      <c r="D29" s="156"/>
      <c r="E29" s="156"/>
      <c r="F29" s="156"/>
      <c r="G29" s="156"/>
      <c r="H29" s="156"/>
      <c r="I29" s="156"/>
      <c r="J29" s="157"/>
    </row>
    <row r="30" spans="1:10" ht="24" customHeight="1">
      <c r="A30" s="152" t="s">
        <v>200</v>
      </c>
      <c r="B30" s="153"/>
      <c r="C30" s="153"/>
      <c r="D30" s="153"/>
      <c r="E30" s="153"/>
      <c r="F30" s="153"/>
      <c r="G30" s="153"/>
      <c r="H30" s="153"/>
      <c r="I30" s="153"/>
      <c r="J30" s="154"/>
    </row>
    <row r="31" spans="1:10" ht="48.75" customHeight="1">
      <c r="A31" s="7" t="s">
        <v>68</v>
      </c>
      <c r="B31" s="72" t="s">
        <v>201</v>
      </c>
      <c r="C31" s="33" t="s">
        <v>49</v>
      </c>
      <c r="D31" s="126" t="s">
        <v>22</v>
      </c>
      <c r="E31" s="33">
        <v>10</v>
      </c>
      <c r="F31" s="37" t="s">
        <v>204</v>
      </c>
      <c r="G31" s="96" t="e">
        <f t="shared" ref="G31" si="8">F31/E31</f>
        <v>#VALUE!</v>
      </c>
      <c r="H31" s="35" t="s">
        <v>282</v>
      </c>
      <c r="I31" s="35" t="s">
        <v>280</v>
      </c>
      <c r="J31" s="35" t="s">
        <v>44</v>
      </c>
    </row>
    <row r="32" spans="1:10">
      <c r="A32" s="155" t="s">
        <v>43</v>
      </c>
      <c r="B32" s="156"/>
      <c r="C32" s="156"/>
      <c r="D32" s="156"/>
      <c r="E32" s="156"/>
      <c r="F32" s="156"/>
      <c r="G32" s="156"/>
      <c r="H32" s="156"/>
      <c r="I32" s="156"/>
      <c r="J32" s="157"/>
    </row>
    <row r="33" spans="1:10" ht="35.25" customHeight="1">
      <c r="A33" s="152" t="s">
        <v>202</v>
      </c>
      <c r="B33" s="158"/>
      <c r="C33" s="158"/>
      <c r="D33" s="158"/>
      <c r="E33" s="158"/>
      <c r="F33" s="158"/>
      <c r="G33" s="158"/>
      <c r="H33" s="158"/>
      <c r="I33" s="158"/>
      <c r="J33" s="159"/>
    </row>
    <row r="34" spans="1:10" ht="57.75" customHeight="1">
      <c r="A34" s="7" t="s">
        <v>275</v>
      </c>
      <c r="B34" s="72" t="s">
        <v>203</v>
      </c>
      <c r="C34" s="33" t="s">
        <v>49</v>
      </c>
      <c r="D34" s="126" t="s">
        <v>22</v>
      </c>
      <c r="E34" s="33">
        <v>99.6</v>
      </c>
      <c r="F34" s="37" t="s">
        <v>204</v>
      </c>
      <c r="G34" s="96" t="e">
        <f t="shared" ref="G34" si="9">F34/E34</f>
        <v>#VALUE!</v>
      </c>
      <c r="H34" s="35" t="s">
        <v>279</v>
      </c>
      <c r="I34" s="35" t="s">
        <v>280</v>
      </c>
      <c r="J34" s="35" t="s">
        <v>44</v>
      </c>
    </row>
    <row r="35" spans="1:10">
      <c r="A35" s="43"/>
      <c r="B35" s="51"/>
      <c r="C35" s="43"/>
      <c r="D35" s="127"/>
      <c r="E35" s="44"/>
      <c r="F35" s="44"/>
      <c r="G35" s="45"/>
      <c r="H35" s="46"/>
      <c r="I35" s="46"/>
      <c r="J35" s="47"/>
    </row>
    <row r="36" spans="1:10">
      <c r="A36" s="8" t="s">
        <v>23</v>
      </c>
      <c r="B36" s="26"/>
      <c r="C36" s="26"/>
      <c r="D36" s="26"/>
      <c r="E36" s="26"/>
      <c r="F36" s="26"/>
      <c r="G36" s="26"/>
      <c r="H36" s="26"/>
      <c r="I36" s="26"/>
      <c r="J36" s="54"/>
    </row>
    <row r="37" spans="1:10">
      <c r="A37" s="45">
        <v>1</v>
      </c>
      <c r="B37" s="52" t="s">
        <v>214</v>
      </c>
      <c r="C37" s="26"/>
      <c r="D37" s="26"/>
      <c r="E37" s="26"/>
      <c r="F37" s="26"/>
      <c r="G37" s="26"/>
      <c r="H37" s="26"/>
      <c r="I37" s="26"/>
      <c r="J37" s="54"/>
    </row>
    <row r="38" spans="1:10">
      <c r="A38" s="45">
        <v>0.98701298701298701</v>
      </c>
      <c r="B38" s="52" t="s">
        <v>24</v>
      </c>
      <c r="C38" s="26"/>
      <c r="D38" s="26"/>
      <c r="E38" s="26"/>
      <c r="F38" s="26"/>
      <c r="G38" s="26"/>
      <c r="H38" s="26"/>
      <c r="I38" s="26"/>
      <c r="J38" s="54"/>
    </row>
    <row r="39" spans="1:10">
      <c r="A39" s="45">
        <v>0.81166666666666676</v>
      </c>
      <c r="B39" s="52" t="s">
        <v>25</v>
      </c>
      <c r="C39" s="26"/>
      <c r="D39" s="26"/>
      <c r="E39" s="26"/>
      <c r="F39" s="26"/>
      <c r="G39" s="26"/>
      <c r="H39" s="26"/>
      <c r="I39" s="26"/>
      <c r="J39" s="54"/>
    </row>
  </sheetData>
  <mergeCells count="22">
    <mergeCell ref="A2:J2"/>
    <mergeCell ref="A4:A5"/>
    <mergeCell ref="B4:B5"/>
    <mergeCell ref="C4:C5"/>
    <mergeCell ref="D4:D5"/>
    <mergeCell ref="E4:F4"/>
    <mergeCell ref="G4:G5"/>
    <mergeCell ref="H4:H5"/>
    <mergeCell ref="I4:I5"/>
    <mergeCell ref="J4:J5"/>
    <mergeCell ref="A30:J30"/>
    <mergeCell ref="A32:J32"/>
    <mergeCell ref="A33:J33"/>
    <mergeCell ref="A6:J6"/>
    <mergeCell ref="A7:J7"/>
    <mergeCell ref="A8:J8"/>
    <mergeCell ref="A16:J16"/>
    <mergeCell ref="A17:J17"/>
    <mergeCell ref="A29:J29"/>
    <mergeCell ref="A24:J24"/>
    <mergeCell ref="A25:J25"/>
    <mergeCell ref="A27:J27"/>
  </mergeCells>
  <conditionalFormatting sqref="A37:A39">
    <cfRule type="iconSet" priority="18">
      <iconSet iconSet="3Symbols" showValue="0">
        <cfvo type="percent" val="0"/>
        <cfvo type="num" val="0.85"/>
        <cfvo type="num" val="0.995"/>
      </iconSet>
    </cfRule>
  </conditionalFormatting>
  <conditionalFormatting sqref="G11:G15">
    <cfRule type="iconSet" priority="17">
      <iconSet iconSet="3Symbols">
        <cfvo type="percent" val="0"/>
        <cfvo type="num" val="0.85"/>
        <cfvo type="num" val="0.995"/>
      </iconSet>
    </cfRule>
  </conditionalFormatting>
  <conditionalFormatting sqref="G10">
    <cfRule type="iconSet" priority="16">
      <iconSet iconSet="3Symbols">
        <cfvo type="percent" val="0"/>
        <cfvo type="num" val="0.85"/>
        <cfvo type="num" val="0.995"/>
      </iconSet>
    </cfRule>
  </conditionalFormatting>
  <conditionalFormatting sqref="G29:G34">
    <cfRule type="iconSet" priority="15">
      <iconSet iconSet="3Symbols">
        <cfvo type="percent" val="0"/>
        <cfvo type="num" val="0.85"/>
        <cfvo type="num" val="0.995"/>
      </iconSet>
    </cfRule>
  </conditionalFormatting>
  <conditionalFormatting sqref="G9">
    <cfRule type="iconSet" priority="12">
      <iconSet iconSet="3Symbols">
        <cfvo type="percent" val="0"/>
        <cfvo type="num" val="0.85"/>
        <cfvo type="num" val="0.995"/>
      </iconSet>
    </cfRule>
  </conditionalFormatting>
  <conditionalFormatting sqref="G31">
    <cfRule type="iconSet" priority="10">
      <iconSet iconSet="3Symbols">
        <cfvo type="percent" val="0"/>
        <cfvo type="num" val="0.85"/>
        <cfvo type="num" val="0.995"/>
      </iconSet>
    </cfRule>
  </conditionalFormatting>
  <conditionalFormatting sqref="G34">
    <cfRule type="iconSet" priority="9">
      <iconSet iconSet="3Symbols">
        <cfvo type="percent" val="0"/>
        <cfvo type="num" val="0.85"/>
        <cfvo type="num" val="0.995"/>
      </iconSet>
    </cfRule>
  </conditionalFormatting>
  <conditionalFormatting sqref="G20:G28">
    <cfRule type="iconSet" priority="8">
      <iconSet iconSet="3Symbols">
        <cfvo type="percent" val="0"/>
        <cfvo type="num" val="0.85"/>
        <cfvo type="num" val="0.995"/>
      </iconSet>
    </cfRule>
  </conditionalFormatting>
  <conditionalFormatting sqref="G19">
    <cfRule type="iconSet" priority="7">
      <iconSet iconSet="3Symbols">
        <cfvo type="percent" val="0"/>
        <cfvo type="num" val="0.85"/>
        <cfvo type="num" val="0.995"/>
      </iconSet>
    </cfRule>
  </conditionalFormatting>
  <conditionalFormatting sqref="G18">
    <cfRule type="iconSet" priority="6">
      <iconSet iconSet="3Symbols">
        <cfvo type="percent" val="0"/>
        <cfvo type="num" val="0.85"/>
        <cfvo type="num" val="0.995"/>
      </iconSet>
    </cfRule>
  </conditionalFormatting>
  <conditionalFormatting sqref="G23:G28">
    <cfRule type="iconSet" priority="5">
      <iconSet iconSet="3Symbols">
        <cfvo type="percent" val="0"/>
        <cfvo type="num" val="0.85"/>
        <cfvo type="num" val="0.995"/>
      </iconSet>
    </cfRule>
  </conditionalFormatting>
  <conditionalFormatting sqref="G22">
    <cfRule type="iconSet" priority="4">
      <iconSet iconSet="3Symbols">
        <cfvo type="percent" val="0"/>
        <cfvo type="num" val="0.85"/>
        <cfvo type="num" val="0.995"/>
      </iconSet>
    </cfRule>
  </conditionalFormatting>
  <conditionalFormatting sqref="G21">
    <cfRule type="iconSet" priority="3">
      <iconSet iconSet="3Symbols">
        <cfvo type="percent" val="0"/>
        <cfvo type="num" val="0.85"/>
        <cfvo type="num" val="0.995"/>
      </iconSet>
    </cfRule>
  </conditionalFormatting>
  <conditionalFormatting sqref="G9:G10 G13:G34">
    <cfRule type="iconSet" priority="21">
      <iconSet iconSet="3Symbols">
        <cfvo type="percent" val="0"/>
        <cfvo type="num" val="0.85"/>
        <cfvo type="num" val="0.995"/>
      </iconSet>
    </cfRule>
  </conditionalFormatting>
  <conditionalFormatting sqref="G24:G28">
    <cfRule type="iconSet" priority="2">
      <iconSet iconSet="3Symbols">
        <cfvo type="percent" val="0"/>
        <cfvo type="num" val="0.85"/>
        <cfvo type="num" val="0.995"/>
      </iconSet>
    </cfRule>
  </conditionalFormatting>
  <conditionalFormatting sqref="G26:G28">
    <cfRule type="iconSet" priority="1">
      <iconSet iconSet="3Symbols">
        <cfvo type="percent" val="0"/>
        <cfvo type="num" val="0.85"/>
        <cfvo type="num" val="0.995"/>
      </iconSet>
    </cfRule>
  </conditionalFormatting>
  <pageMargins left="0.70866141732283472" right="0.70866141732283472" top="0.74803149606299213" bottom="0.74803149606299213" header="0.31496062992125984"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dimension ref="A1:H209"/>
  <sheetViews>
    <sheetView workbookViewId="0">
      <selection sqref="A1:H209"/>
    </sheetView>
  </sheetViews>
  <sheetFormatPr defaultRowHeight="15"/>
  <cols>
    <col min="1" max="1" width="6.140625" customWidth="1"/>
    <col min="2" max="2" width="41" customWidth="1"/>
    <col min="3" max="3" width="17" customWidth="1"/>
    <col min="4" max="4" width="18.28515625" customWidth="1"/>
    <col min="5" max="6" width="19.42578125" customWidth="1"/>
    <col min="7" max="7" width="22" customWidth="1"/>
    <col min="8" max="8" width="46.28515625" customWidth="1"/>
  </cols>
  <sheetData>
    <row r="1" spans="1:8" ht="15.75">
      <c r="A1" s="98"/>
      <c r="B1" s="99"/>
      <c r="C1" s="99"/>
      <c r="D1" s="100"/>
      <c r="E1" s="100"/>
      <c r="F1" s="101"/>
      <c r="G1" s="99"/>
      <c r="H1" s="102" t="s">
        <v>247</v>
      </c>
    </row>
    <row r="2" spans="1:8" ht="15.75">
      <c r="A2" s="203" t="s">
        <v>223</v>
      </c>
      <c r="B2" s="203"/>
      <c r="C2" s="203"/>
      <c r="D2" s="203"/>
      <c r="E2" s="203"/>
      <c r="F2" s="203"/>
      <c r="G2" s="203"/>
      <c r="H2" s="203"/>
    </row>
    <row r="3" spans="1:8" ht="15.75">
      <c r="A3" s="103"/>
      <c r="B3" s="104"/>
      <c r="C3" s="103"/>
      <c r="D3" s="104"/>
      <c r="E3" s="104"/>
      <c r="F3" s="103"/>
      <c r="G3" s="103"/>
      <c r="H3" s="103"/>
    </row>
    <row r="4" spans="1:8" ht="15.75">
      <c r="A4" s="204" t="s">
        <v>127</v>
      </c>
      <c r="B4" s="205" t="s">
        <v>128</v>
      </c>
      <c r="C4" s="205" t="s">
        <v>129</v>
      </c>
      <c r="D4" s="205"/>
      <c r="E4" s="205"/>
      <c r="F4" s="206" t="s">
        <v>130</v>
      </c>
      <c r="G4" s="205" t="s">
        <v>131</v>
      </c>
      <c r="H4" s="205" t="s">
        <v>132</v>
      </c>
    </row>
    <row r="5" spans="1:8" ht="47.25">
      <c r="A5" s="204"/>
      <c r="B5" s="205"/>
      <c r="C5" s="105" t="s">
        <v>133</v>
      </c>
      <c r="D5" s="106" t="s">
        <v>97</v>
      </c>
      <c r="E5" s="106" t="s">
        <v>224</v>
      </c>
      <c r="F5" s="206"/>
      <c r="G5" s="205"/>
      <c r="H5" s="205"/>
    </row>
    <row r="6" spans="1:8" ht="15.75">
      <c r="A6" s="197" t="s">
        <v>134</v>
      </c>
      <c r="B6" s="198" t="s">
        <v>135</v>
      </c>
      <c r="C6" s="107" t="s">
        <v>136</v>
      </c>
      <c r="D6" s="108">
        <f>D7+D8+D9</f>
        <v>5084632.3415000001</v>
      </c>
      <c r="E6" s="108">
        <f>E7+E8+E9</f>
        <v>1056029.84235</v>
      </c>
      <c r="F6" s="109">
        <f>E6/D6</f>
        <v>0.20769050177548615</v>
      </c>
      <c r="G6" s="201" t="s">
        <v>137</v>
      </c>
      <c r="H6" s="202"/>
    </row>
    <row r="7" spans="1:8" ht="15.75">
      <c r="A7" s="197"/>
      <c r="B7" s="199"/>
      <c r="C7" s="107" t="s">
        <v>138</v>
      </c>
      <c r="D7" s="108">
        <f t="shared" ref="D7:E9" si="0">SUM(D11,D91,D139,D163,D187)</f>
        <v>4100613.0415000003</v>
      </c>
      <c r="E7" s="108">
        <f t="shared" si="0"/>
        <v>837033.27681000007</v>
      </c>
      <c r="F7" s="109">
        <f t="shared" ref="F7:F9" si="1">E7/D7</f>
        <v>0.20412393667455492</v>
      </c>
      <c r="G7" s="201"/>
      <c r="H7" s="202"/>
    </row>
    <row r="8" spans="1:8" ht="15.75">
      <c r="A8" s="197"/>
      <c r="B8" s="199"/>
      <c r="C8" s="107" t="s">
        <v>139</v>
      </c>
      <c r="D8" s="108">
        <f t="shared" si="0"/>
        <v>984019.29999999993</v>
      </c>
      <c r="E8" s="108">
        <f t="shared" si="0"/>
        <v>218996.56554000004</v>
      </c>
      <c r="F8" s="109">
        <f t="shared" si="1"/>
        <v>0.222553120187785</v>
      </c>
      <c r="G8" s="201"/>
      <c r="H8" s="202"/>
    </row>
    <row r="9" spans="1:8" ht="68.25" customHeight="1">
      <c r="A9" s="197"/>
      <c r="B9" s="200"/>
      <c r="C9" s="107" t="s">
        <v>140</v>
      </c>
      <c r="D9" s="108">
        <f t="shared" si="0"/>
        <v>0</v>
      </c>
      <c r="E9" s="108">
        <f t="shared" si="0"/>
        <v>0</v>
      </c>
      <c r="F9" s="109" t="e">
        <f t="shared" si="1"/>
        <v>#DIV/0!</v>
      </c>
      <c r="G9" s="201"/>
      <c r="H9" s="202"/>
    </row>
    <row r="10" spans="1:8" ht="15.75">
      <c r="A10" s="185">
        <v>1</v>
      </c>
      <c r="B10" s="186" t="s">
        <v>32</v>
      </c>
      <c r="C10" s="110" t="s">
        <v>136</v>
      </c>
      <c r="D10" s="111">
        <f>SUM(D11:D13)</f>
        <v>4422208.4625400007</v>
      </c>
      <c r="E10" s="111">
        <f>SUM(E11:E13)</f>
        <v>960110.94900000014</v>
      </c>
      <c r="F10" s="112">
        <f>E10/D10</f>
        <v>0.2171111916439456</v>
      </c>
      <c r="G10" s="186" t="s">
        <v>44</v>
      </c>
      <c r="H10" s="187"/>
    </row>
    <row r="11" spans="1:8" ht="15.75">
      <c r="A11" s="185"/>
      <c r="B11" s="186"/>
      <c r="C11" s="110" t="s">
        <v>138</v>
      </c>
      <c r="D11" s="111">
        <f>D15+D47+D75</f>
        <v>3884840.7625400005</v>
      </c>
      <c r="E11" s="111">
        <f>E15+E47+E75</f>
        <v>808871.96340000012</v>
      </c>
      <c r="F11" s="112">
        <f t="shared" ref="F11:F13" si="2">E11/D11</f>
        <v>0.20821238574297202</v>
      </c>
      <c r="G11" s="186"/>
      <c r="H11" s="188"/>
    </row>
    <row r="12" spans="1:8" ht="15.75">
      <c r="A12" s="185"/>
      <c r="B12" s="186"/>
      <c r="C12" s="110" t="s">
        <v>139</v>
      </c>
      <c r="D12" s="111">
        <f>D16+D48+D76</f>
        <v>537367.69999999995</v>
      </c>
      <c r="E12" s="111">
        <f>E16+E48+E76</f>
        <v>151238.98560000001</v>
      </c>
      <c r="F12" s="112">
        <f t="shared" si="2"/>
        <v>0.28144413145784541</v>
      </c>
      <c r="G12" s="186"/>
      <c r="H12" s="188"/>
    </row>
    <row r="13" spans="1:8" ht="15.75">
      <c r="A13" s="185"/>
      <c r="B13" s="186"/>
      <c r="C13" s="110" t="s">
        <v>140</v>
      </c>
      <c r="D13" s="111">
        <f>D17</f>
        <v>0</v>
      </c>
      <c r="E13" s="111">
        <f>E17</f>
        <v>0</v>
      </c>
      <c r="F13" s="112" t="e">
        <f t="shared" si="2"/>
        <v>#DIV/0!</v>
      </c>
      <c r="G13" s="186"/>
      <c r="H13" s="189"/>
    </row>
    <row r="14" spans="1:8" ht="15.75">
      <c r="A14" s="177">
        <v>1</v>
      </c>
      <c r="B14" s="207" t="s">
        <v>141</v>
      </c>
      <c r="C14" s="113" t="s">
        <v>136</v>
      </c>
      <c r="D14" s="114">
        <f>SUM(D15:D17)</f>
        <v>725640.45499999996</v>
      </c>
      <c r="E14" s="114">
        <f>SUM(E15:E17)</f>
        <v>312075.16200000001</v>
      </c>
      <c r="F14" s="115">
        <f>E14/D14</f>
        <v>0.43006858265640663</v>
      </c>
      <c r="G14" s="113" t="s">
        <v>44</v>
      </c>
      <c r="H14" s="116"/>
    </row>
    <row r="15" spans="1:8" ht="15.75">
      <c r="A15" s="178"/>
      <c r="B15" s="208"/>
      <c r="C15" s="113" t="s">
        <v>138</v>
      </c>
      <c r="D15" s="114">
        <f t="shared" ref="D15:E17" si="3">D19+D23+D27+D31+D35+D39+D43</f>
        <v>502798.55499999999</v>
      </c>
      <c r="E15" s="114">
        <f t="shared" si="3"/>
        <v>222947.89319999999</v>
      </c>
      <c r="F15" s="115">
        <f t="shared" ref="F15:F17" si="4">E15/D15</f>
        <v>0.44341394974772746</v>
      </c>
      <c r="G15" s="113" t="s">
        <v>44</v>
      </c>
      <c r="H15" s="116"/>
    </row>
    <row r="16" spans="1:8" ht="15.75">
      <c r="A16" s="178"/>
      <c r="B16" s="208"/>
      <c r="C16" s="113" t="s">
        <v>139</v>
      </c>
      <c r="D16" s="114">
        <f t="shared" si="3"/>
        <v>222841.9</v>
      </c>
      <c r="E16" s="114">
        <f t="shared" si="3"/>
        <v>89127.268800000005</v>
      </c>
      <c r="F16" s="115">
        <f t="shared" si="4"/>
        <v>0.39995740836889293</v>
      </c>
      <c r="G16" s="113" t="s">
        <v>44</v>
      </c>
      <c r="H16" s="116"/>
    </row>
    <row r="17" spans="1:8" ht="15.75">
      <c r="A17" s="179"/>
      <c r="B17" s="209"/>
      <c r="C17" s="113" t="s">
        <v>140</v>
      </c>
      <c r="D17" s="114">
        <f t="shared" si="3"/>
        <v>0</v>
      </c>
      <c r="E17" s="114">
        <f t="shared" si="3"/>
        <v>0</v>
      </c>
      <c r="F17" s="115" t="e">
        <f t="shared" si="4"/>
        <v>#DIV/0!</v>
      </c>
      <c r="G17" s="113" t="s">
        <v>44</v>
      </c>
      <c r="H17" s="116"/>
    </row>
    <row r="18" spans="1:8" ht="15.75">
      <c r="A18" s="171" t="s">
        <v>142</v>
      </c>
      <c r="B18" s="174" t="s">
        <v>143</v>
      </c>
      <c r="C18" s="117" t="s">
        <v>136</v>
      </c>
      <c r="D18" s="118">
        <f>SUM(D19:D21)</f>
        <v>249552.375</v>
      </c>
      <c r="E18" s="118">
        <f>SUM(E19:E21)</f>
        <v>111409.08600000001</v>
      </c>
      <c r="F18" s="119">
        <f>E18/D18</f>
        <v>0.44643568709774856</v>
      </c>
      <c r="G18" s="117" t="s">
        <v>44</v>
      </c>
      <c r="H18" s="194" t="s">
        <v>230</v>
      </c>
    </row>
    <row r="19" spans="1:8" ht="15.75">
      <c r="A19" s="172"/>
      <c r="B19" s="175"/>
      <c r="C19" s="117" t="s">
        <v>138</v>
      </c>
      <c r="D19" s="120">
        <v>49910.474999999999</v>
      </c>
      <c r="E19" s="120">
        <v>22281.817200000001</v>
      </c>
      <c r="F19" s="121">
        <f t="shared" ref="F19:F21" si="5">E19/D19</f>
        <v>0.44643568709774856</v>
      </c>
      <c r="G19" s="122" t="s">
        <v>44</v>
      </c>
      <c r="H19" s="195"/>
    </row>
    <row r="20" spans="1:8" ht="15.75">
      <c r="A20" s="172"/>
      <c r="B20" s="175"/>
      <c r="C20" s="117" t="s">
        <v>139</v>
      </c>
      <c r="D20" s="120">
        <v>199641.9</v>
      </c>
      <c r="E20" s="120">
        <v>89127.268800000005</v>
      </c>
      <c r="F20" s="121">
        <f t="shared" si="5"/>
        <v>0.44643568709774856</v>
      </c>
      <c r="G20" s="122" t="s">
        <v>44</v>
      </c>
      <c r="H20" s="195"/>
    </row>
    <row r="21" spans="1:8" ht="197.25" customHeight="1">
      <c r="A21" s="173"/>
      <c r="B21" s="176"/>
      <c r="C21" s="117" t="s">
        <v>140</v>
      </c>
      <c r="D21" s="120">
        <v>0</v>
      </c>
      <c r="E21" s="120">
        <v>0</v>
      </c>
      <c r="F21" s="121" t="e">
        <f t="shared" si="5"/>
        <v>#DIV/0!</v>
      </c>
      <c r="G21" s="122" t="s">
        <v>44</v>
      </c>
      <c r="H21" s="196"/>
    </row>
    <row r="22" spans="1:8" ht="15.75">
      <c r="A22" s="165" t="s">
        <v>144</v>
      </c>
      <c r="B22" s="168" t="s">
        <v>145</v>
      </c>
      <c r="C22" s="117" t="s">
        <v>136</v>
      </c>
      <c r="D22" s="120">
        <f>SUM(D23:D25)</f>
        <v>381078.08</v>
      </c>
      <c r="E22" s="120">
        <f>SUM(E23:E25)</f>
        <v>200666.076</v>
      </c>
      <c r="F22" s="121">
        <f>E22/D22</f>
        <v>0.52657470091168712</v>
      </c>
      <c r="G22" s="123" t="s">
        <v>44</v>
      </c>
      <c r="H22" s="168" t="s">
        <v>231</v>
      </c>
    </row>
    <row r="23" spans="1:8" ht="15.75">
      <c r="A23" s="166"/>
      <c r="B23" s="169"/>
      <c r="C23" s="117" t="s">
        <v>138</v>
      </c>
      <c r="D23" s="120">
        <v>381078.08</v>
      </c>
      <c r="E23" s="120">
        <v>200666.076</v>
      </c>
      <c r="F23" s="121">
        <f t="shared" ref="F23:F25" si="6">E23/D23</f>
        <v>0.52657470091168712</v>
      </c>
      <c r="G23" s="123" t="s">
        <v>44</v>
      </c>
      <c r="H23" s="169"/>
    </row>
    <row r="24" spans="1:8" ht="15.75">
      <c r="A24" s="166"/>
      <c r="B24" s="169"/>
      <c r="C24" s="117" t="s">
        <v>139</v>
      </c>
      <c r="D24" s="120">
        <v>0</v>
      </c>
      <c r="E24" s="120">
        <v>0</v>
      </c>
      <c r="F24" s="121" t="e">
        <f t="shared" si="6"/>
        <v>#DIV/0!</v>
      </c>
      <c r="G24" s="123" t="s">
        <v>44</v>
      </c>
      <c r="H24" s="169"/>
    </row>
    <row r="25" spans="1:8" ht="84" customHeight="1">
      <c r="A25" s="167"/>
      <c r="B25" s="170"/>
      <c r="C25" s="117" t="s">
        <v>140</v>
      </c>
      <c r="D25" s="120">
        <v>0</v>
      </c>
      <c r="E25" s="120">
        <v>0</v>
      </c>
      <c r="F25" s="121" t="e">
        <f t="shared" si="6"/>
        <v>#DIV/0!</v>
      </c>
      <c r="G25" s="123" t="s">
        <v>44</v>
      </c>
      <c r="H25" s="170"/>
    </row>
    <row r="26" spans="1:8" ht="15.75" customHeight="1">
      <c r="A26" s="165" t="s">
        <v>146</v>
      </c>
      <c r="B26" s="168" t="s">
        <v>147</v>
      </c>
      <c r="C26" s="117" t="s">
        <v>136</v>
      </c>
      <c r="D26" s="120">
        <f>SUM(D27:D29)</f>
        <v>1000</v>
      </c>
      <c r="E26" s="120">
        <f>SUM(E27:E29)</f>
        <v>0</v>
      </c>
      <c r="F26" s="121">
        <f>E26/D26</f>
        <v>0</v>
      </c>
      <c r="G26" s="123" t="s">
        <v>44</v>
      </c>
      <c r="H26" s="168" t="s">
        <v>232</v>
      </c>
    </row>
    <row r="27" spans="1:8" ht="15.75">
      <c r="A27" s="166"/>
      <c r="B27" s="169"/>
      <c r="C27" s="117" t="s">
        <v>138</v>
      </c>
      <c r="D27" s="120">
        <v>1000</v>
      </c>
      <c r="E27" s="120">
        <v>0</v>
      </c>
      <c r="F27" s="121">
        <f t="shared" ref="F27:F29" si="7">E27/D27</f>
        <v>0</v>
      </c>
      <c r="G27" s="123" t="s">
        <v>44</v>
      </c>
      <c r="H27" s="169"/>
    </row>
    <row r="28" spans="1:8" ht="15.75">
      <c r="A28" s="166"/>
      <c r="B28" s="169"/>
      <c r="C28" s="117" t="s">
        <v>139</v>
      </c>
      <c r="D28" s="120">
        <v>0</v>
      </c>
      <c r="E28" s="120">
        <v>0</v>
      </c>
      <c r="F28" s="121" t="e">
        <f t="shared" si="7"/>
        <v>#DIV/0!</v>
      </c>
      <c r="G28" s="123" t="s">
        <v>44</v>
      </c>
      <c r="H28" s="169"/>
    </row>
    <row r="29" spans="1:8" ht="84.75" customHeight="1">
      <c r="A29" s="167"/>
      <c r="B29" s="170"/>
      <c r="C29" s="117" t="s">
        <v>140</v>
      </c>
      <c r="D29" s="120">
        <v>0</v>
      </c>
      <c r="E29" s="120">
        <v>0</v>
      </c>
      <c r="F29" s="121" t="e">
        <f t="shared" si="7"/>
        <v>#DIV/0!</v>
      </c>
      <c r="G29" s="123" t="s">
        <v>44</v>
      </c>
      <c r="H29" s="170"/>
    </row>
    <row r="30" spans="1:8" ht="15.75" customHeight="1">
      <c r="A30" s="165" t="s">
        <v>148</v>
      </c>
      <c r="B30" s="168" t="s">
        <v>149</v>
      </c>
      <c r="C30" s="117" t="s">
        <v>136</v>
      </c>
      <c r="D30" s="120">
        <f>SUM(D31:D33)</f>
        <v>10</v>
      </c>
      <c r="E30" s="120">
        <f>SUM(E31:E33)</f>
        <v>0</v>
      </c>
      <c r="F30" s="121">
        <f>E30/D30</f>
        <v>0</v>
      </c>
      <c r="G30" s="123" t="s">
        <v>44</v>
      </c>
      <c r="H30" s="168" t="s">
        <v>232</v>
      </c>
    </row>
    <row r="31" spans="1:8" ht="15.75">
      <c r="A31" s="166"/>
      <c r="B31" s="169"/>
      <c r="C31" s="117" t="s">
        <v>138</v>
      </c>
      <c r="D31" s="120">
        <v>10</v>
      </c>
      <c r="E31" s="120">
        <v>0</v>
      </c>
      <c r="F31" s="121">
        <f t="shared" ref="F31:F33" si="8">E31/D31</f>
        <v>0</v>
      </c>
      <c r="G31" s="123" t="s">
        <v>44</v>
      </c>
      <c r="H31" s="169"/>
    </row>
    <row r="32" spans="1:8" ht="15.75">
      <c r="A32" s="166"/>
      <c r="B32" s="169"/>
      <c r="C32" s="117" t="s">
        <v>139</v>
      </c>
      <c r="D32" s="120">
        <v>0</v>
      </c>
      <c r="E32" s="120">
        <v>0</v>
      </c>
      <c r="F32" s="121" t="e">
        <f t="shared" si="8"/>
        <v>#DIV/0!</v>
      </c>
      <c r="G32" s="123" t="s">
        <v>44</v>
      </c>
      <c r="H32" s="169"/>
    </row>
    <row r="33" spans="1:8" ht="48.75" customHeight="1">
      <c r="A33" s="167"/>
      <c r="B33" s="170"/>
      <c r="C33" s="117" t="s">
        <v>140</v>
      </c>
      <c r="D33" s="120">
        <v>0</v>
      </c>
      <c r="E33" s="120">
        <v>0</v>
      </c>
      <c r="F33" s="121" t="e">
        <f t="shared" si="8"/>
        <v>#DIV/0!</v>
      </c>
      <c r="G33" s="123" t="s">
        <v>44</v>
      </c>
      <c r="H33" s="170"/>
    </row>
    <row r="34" spans="1:8" ht="15.75">
      <c r="A34" s="165" t="s">
        <v>150</v>
      </c>
      <c r="B34" s="168" t="s">
        <v>151</v>
      </c>
      <c r="C34" s="117" t="s">
        <v>136</v>
      </c>
      <c r="D34" s="120">
        <f>SUM(D35:D37)</f>
        <v>15000</v>
      </c>
      <c r="E34" s="120">
        <f>SUM(E35:E37)</f>
        <v>0</v>
      </c>
      <c r="F34" s="121">
        <f>E34/D34</f>
        <v>0</v>
      </c>
      <c r="G34" s="123" t="s">
        <v>44</v>
      </c>
      <c r="H34" s="168" t="s">
        <v>232</v>
      </c>
    </row>
    <row r="35" spans="1:8" ht="15.75">
      <c r="A35" s="166"/>
      <c r="B35" s="169"/>
      <c r="C35" s="117" t="s">
        <v>138</v>
      </c>
      <c r="D35" s="120">
        <v>15000</v>
      </c>
      <c r="E35" s="120">
        <v>0</v>
      </c>
      <c r="F35" s="121">
        <f t="shared" ref="F35:F37" si="9">E35/D35</f>
        <v>0</v>
      </c>
      <c r="G35" s="123" t="s">
        <v>44</v>
      </c>
      <c r="H35" s="169"/>
    </row>
    <row r="36" spans="1:8" ht="15.75">
      <c r="A36" s="166"/>
      <c r="B36" s="169"/>
      <c r="C36" s="117" t="s">
        <v>139</v>
      </c>
      <c r="D36" s="120">
        <v>0</v>
      </c>
      <c r="E36" s="120">
        <v>0</v>
      </c>
      <c r="F36" s="121" t="e">
        <f t="shared" si="9"/>
        <v>#DIV/0!</v>
      </c>
      <c r="G36" s="123" t="s">
        <v>44</v>
      </c>
      <c r="H36" s="169"/>
    </row>
    <row r="37" spans="1:8" ht="15.75">
      <c r="A37" s="167"/>
      <c r="B37" s="170"/>
      <c r="C37" s="117" t="s">
        <v>140</v>
      </c>
      <c r="D37" s="120">
        <v>0</v>
      </c>
      <c r="E37" s="120">
        <v>0</v>
      </c>
      <c r="F37" s="121" t="e">
        <f t="shared" si="9"/>
        <v>#DIV/0!</v>
      </c>
      <c r="G37" s="123" t="s">
        <v>44</v>
      </c>
      <c r="H37" s="170"/>
    </row>
    <row r="38" spans="1:8" ht="15.75" customHeight="1">
      <c r="A38" s="165" t="s">
        <v>152</v>
      </c>
      <c r="B38" s="168" t="s">
        <v>153</v>
      </c>
      <c r="C38" s="117" t="s">
        <v>136</v>
      </c>
      <c r="D38" s="120">
        <f>SUM(D39:D41)</f>
        <v>50000</v>
      </c>
      <c r="E38" s="120">
        <f>SUM(E39:E41)</f>
        <v>0</v>
      </c>
      <c r="F38" s="121">
        <f>E38/D38</f>
        <v>0</v>
      </c>
      <c r="G38" s="123" t="s">
        <v>44</v>
      </c>
      <c r="H38" s="168" t="s">
        <v>232</v>
      </c>
    </row>
    <row r="39" spans="1:8" ht="15.75">
      <c r="A39" s="166"/>
      <c r="B39" s="169"/>
      <c r="C39" s="117" t="s">
        <v>138</v>
      </c>
      <c r="D39" s="120">
        <v>50000</v>
      </c>
      <c r="E39" s="120">
        <v>0</v>
      </c>
      <c r="F39" s="121">
        <f t="shared" ref="F39:F41" si="10">E39/D39</f>
        <v>0</v>
      </c>
      <c r="G39" s="123" t="s">
        <v>44</v>
      </c>
      <c r="H39" s="169"/>
    </row>
    <row r="40" spans="1:8" ht="15.75">
      <c r="A40" s="166"/>
      <c r="B40" s="169"/>
      <c r="C40" s="117" t="s">
        <v>139</v>
      </c>
      <c r="D40" s="120">
        <v>0</v>
      </c>
      <c r="E40" s="120">
        <v>0</v>
      </c>
      <c r="F40" s="121" t="e">
        <f t="shared" si="10"/>
        <v>#DIV/0!</v>
      </c>
      <c r="G40" s="123" t="s">
        <v>44</v>
      </c>
      <c r="H40" s="169"/>
    </row>
    <row r="41" spans="1:8" ht="36.75" customHeight="1">
      <c r="A41" s="167"/>
      <c r="B41" s="170"/>
      <c r="C41" s="117" t="s">
        <v>140</v>
      </c>
      <c r="D41" s="120">
        <v>0</v>
      </c>
      <c r="E41" s="120">
        <v>0</v>
      </c>
      <c r="F41" s="121" t="e">
        <f t="shared" si="10"/>
        <v>#DIV/0!</v>
      </c>
      <c r="G41" s="123" t="s">
        <v>44</v>
      </c>
      <c r="H41" s="170"/>
    </row>
    <row r="42" spans="1:8" ht="15.75" customHeight="1">
      <c r="A42" s="165" t="s">
        <v>225</v>
      </c>
      <c r="B42" s="168" t="s">
        <v>226</v>
      </c>
      <c r="C42" s="117" t="s">
        <v>136</v>
      </c>
      <c r="D42" s="120">
        <f>SUM(D43:D45)</f>
        <v>29000</v>
      </c>
      <c r="E42" s="120">
        <f>SUM(E43:E45)</f>
        <v>0</v>
      </c>
      <c r="F42" s="121">
        <f>E42/D42</f>
        <v>0</v>
      </c>
      <c r="G42" s="123" t="s">
        <v>44</v>
      </c>
      <c r="H42" s="168" t="s">
        <v>234</v>
      </c>
    </row>
    <row r="43" spans="1:8" ht="15.75">
      <c r="A43" s="166"/>
      <c r="B43" s="169"/>
      <c r="C43" s="117" t="s">
        <v>138</v>
      </c>
      <c r="D43" s="120">
        <v>5800</v>
      </c>
      <c r="E43" s="120">
        <v>0</v>
      </c>
      <c r="F43" s="121">
        <f t="shared" ref="F43:F45" si="11">E43/D43</f>
        <v>0</v>
      </c>
      <c r="G43" s="123" t="s">
        <v>44</v>
      </c>
      <c r="H43" s="169"/>
    </row>
    <row r="44" spans="1:8" ht="15.75">
      <c r="A44" s="166"/>
      <c r="B44" s="169"/>
      <c r="C44" s="117" t="s">
        <v>139</v>
      </c>
      <c r="D44" s="120">
        <v>23200</v>
      </c>
      <c r="E44" s="120">
        <v>0</v>
      </c>
      <c r="F44" s="121">
        <f t="shared" si="11"/>
        <v>0</v>
      </c>
      <c r="G44" s="123" t="s">
        <v>44</v>
      </c>
      <c r="H44" s="169"/>
    </row>
    <row r="45" spans="1:8" ht="228" customHeight="1">
      <c r="A45" s="167"/>
      <c r="B45" s="170"/>
      <c r="C45" s="117" t="s">
        <v>140</v>
      </c>
      <c r="D45" s="120">
        <v>0</v>
      </c>
      <c r="E45" s="120">
        <v>0</v>
      </c>
      <c r="F45" s="121" t="e">
        <f t="shared" si="11"/>
        <v>#DIV/0!</v>
      </c>
      <c r="G45" s="123" t="s">
        <v>44</v>
      </c>
      <c r="H45" s="170"/>
    </row>
    <row r="46" spans="1:8" ht="15.75">
      <c r="A46" s="177">
        <v>2</v>
      </c>
      <c r="B46" s="180" t="s">
        <v>33</v>
      </c>
      <c r="C46" s="113" t="s">
        <v>136</v>
      </c>
      <c r="D46" s="114">
        <f>SUM(D47:D49)</f>
        <v>3455780.875</v>
      </c>
      <c r="E46" s="114">
        <f>SUM(E47:E49)</f>
        <v>509969.36700000003</v>
      </c>
      <c r="F46" s="115">
        <f>E46/D46</f>
        <v>0.14756993728660531</v>
      </c>
      <c r="G46" s="113" t="s">
        <v>44</v>
      </c>
      <c r="H46" s="116"/>
    </row>
    <row r="47" spans="1:8" ht="15.75">
      <c r="A47" s="178"/>
      <c r="B47" s="181"/>
      <c r="C47" s="113" t="s">
        <v>138</v>
      </c>
      <c r="D47" s="114">
        <f>D51+D55+D59+D63+D71+D67</f>
        <v>3141255.0750000002</v>
      </c>
      <c r="E47" s="114">
        <f>E51+E55+E59+E63+E71+E67</f>
        <v>447857.65020000003</v>
      </c>
      <c r="F47" s="115">
        <f t="shared" ref="F47:F49" si="12">E47/D47</f>
        <v>0.14257283776931104</v>
      </c>
      <c r="G47" s="113" t="s">
        <v>44</v>
      </c>
      <c r="H47" s="116"/>
    </row>
    <row r="48" spans="1:8" ht="15.75">
      <c r="A48" s="178"/>
      <c r="B48" s="181"/>
      <c r="C48" s="113" t="s">
        <v>139</v>
      </c>
      <c r="D48" s="114">
        <f>D52+D56+D60+D64+D72+D68</f>
        <v>314525.8</v>
      </c>
      <c r="E48" s="114">
        <f>E52+E56+E60+E64+E72+E68</f>
        <v>62111.716800000002</v>
      </c>
      <c r="F48" s="115">
        <f t="shared" si="12"/>
        <v>0.19747733508666063</v>
      </c>
      <c r="G48" s="113" t="s">
        <v>44</v>
      </c>
      <c r="H48" s="116"/>
    </row>
    <row r="49" spans="1:8" ht="36.75" customHeight="1">
      <c r="A49" s="179"/>
      <c r="B49" s="182"/>
      <c r="C49" s="113" t="s">
        <v>140</v>
      </c>
      <c r="D49" s="114">
        <f>D53</f>
        <v>0</v>
      </c>
      <c r="E49" s="114">
        <f>E53</f>
        <v>0</v>
      </c>
      <c r="F49" s="115" t="e">
        <f t="shared" si="12"/>
        <v>#DIV/0!</v>
      </c>
      <c r="G49" s="113" t="s">
        <v>44</v>
      </c>
      <c r="H49" s="116"/>
    </row>
    <row r="50" spans="1:8" ht="15.75">
      <c r="A50" s="171" t="s">
        <v>154</v>
      </c>
      <c r="B50" s="174" t="s">
        <v>155</v>
      </c>
      <c r="C50" s="117" t="s">
        <v>136</v>
      </c>
      <c r="D50" s="118">
        <f>SUM(D51:D53)</f>
        <v>242392.875</v>
      </c>
      <c r="E50" s="118">
        <f>SUM(E51:E53)</f>
        <v>77639.646000000008</v>
      </c>
      <c r="F50" s="119">
        <f>E50/D50</f>
        <v>0.32030498421209785</v>
      </c>
      <c r="G50" s="117" t="s">
        <v>44</v>
      </c>
      <c r="H50" s="174" t="s">
        <v>284</v>
      </c>
    </row>
    <row r="51" spans="1:8" ht="15.75">
      <c r="A51" s="172"/>
      <c r="B51" s="175"/>
      <c r="C51" s="117" t="s">
        <v>138</v>
      </c>
      <c r="D51" s="120">
        <v>48478.574999999997</v>
      </c>
      <c r="E51" s="120">
        <v>15527.9292</v>
      </c>
      <c r="F51" s="121">
        <f t="shared" ref="F51:F53" si="13">E51/D51</f>
        <v>0.32030498421209785</v>
      </c>
      <c r="G51" s="117" t="s">
        <v>44</v>
      </c>
      <c r="H51" s="175"/>
    </row>
    <row r="52" spans="1:8" ht="15.75">
      <c r="A52" s="172"/>
      <c r="B52" s="175"/>
      <c r="C52" s="117" t="s">
        <v>139</v>
      </c>
      <c r="D52" s="120">
        <v>193914.3</v>
      </c>
      <c r="E52" s="120">
        <v>62111.716800000002</v>
      </c>
      <c r="F52" s="121">
        <f t="shared" si="13"/>
        <v>0.32030498421209785</v>
      </c>
      <c r="G52" s="117" t="s">
        <v>44</v>
      </c>
      <c r="H52" s="175"/>
    </row>
    <row r="53" spans="1:8" ht="253.5" customHeight="1">
      <c r="A53" s="173"/>
      <c r="B53" s="176"/>
      <c r="C53" s="117" t="s">
        <v>140</v>
      </c>
      <c r="D53" s="120">
        <v>0</v>
      </c>
      <c r="E53" s="120">
        <v>0</v>
      </c>
      <c r="F53" s="121" t="e">
        <f t="shared" si="13"/>
        <v>#DIV/0!</v>
      </c>
      <c r="G53" s="117" t="s">
        <v>44</v>
      </c>
      <c r="H53" s="176"/>
    </row>
    <row r="54" spans="1:8" ht="15.75">
      <c r="A54" s="165" t="s">
        <v>156</v>
      </c>
      <c r="B54" s="168" t="s">
        <v>157</v>
      </c>
      <c r="C54" s="117" t="s">
        <v>136</v>
      </c>
      <c r="D54" s="120">
        <f>SUM(D55:D57)</f>
        <v>3058676.5</v>
      </c>
      <c r="E54" s="120">
        <f>SUM(E55:E57)</f>
        <v>432329.72100000002</v>
      </c>
      <c r="F54" s="121">
        <f>E54/D54</f>
        <v>0.14134535672536799</v>
      </c>
      <c r="G54" s="117" t="s">
        <v>44</v>
      </c>
      <c r="H54" s="168" t="s">
        <v>233</v>
      </c>
    </row>
    <row r="55" spans="1:8" ht="15.75">
      <c r="A55" s="166"/>
      <c r="B55" s="169"/>
      <c r="C55" s="117" t="s">
        <v>138</v>
      </c>
      <c r="D55" s="120">
        <v>3058676.5</v>
      </c>
      <c r="E55" s="120">
        <v>432329.72100000002</v>
      </c>
      <c r="F55" s="121">
        <f t="shared" ref="F55:F57" si="14">E55/D55</f>
        <v>0.14134535672536799</v>
      </c>
      <c r="G55" s="117" t="s">
        <v>44</v>
      </c>
      <c r="H55" s="183"/>
    </row>
    <row r="56" spans="1:8" ht="15.75">
      <c r="A56" s="166"/>
      <c r="B56" s="169"/>
      <c r="C56" s="117" t="s">
        <v>139</v>
      </c>
      <c r="D56" s="120">
        <v>0</v>
      </c>
      <c r="E56" s="120">
        <v>0</v>
      </c>
      <c r="F56" s="121" t="e">
        <f t="shared" si="14"/>
        <v>#DIV/0!</v>
      </c>
      <c r="G56" s="117" t="s">
        <v>44</v>
      </c>
      <c r="H56" s="183"/>
    </row>
    <row r="57" spans="1:8" ht="35.25" customHeight="1">
      <c r="A57" s="167"/>
      <c r="B57" s="170"/>
      <c r="C57" s="117" t="s">
        <v>140</v>
      </c>
      <c r="D57" s="120">
        <v>0</v>
      </c>
      <c r="E57" s="120">
        <v>0</v>
      </c>
      <c r="F57" s="121" t="e">
        <f t="shared" si="14"/>
        <v>#DIV/0!</v>
      </c>
      <c r="G57" s="117" t="s">
        <v>44</v>
      </c>
      <c r="H57" s="184"/>
    </row>
    <row r="58" spans="1:8" ht="15.75" customHeight="1">
      <c r="A58" s="165" t="s">
        <v>158</v>
      </c>
      <c r="B58" s="168" t="s">
        <v>159</v>
      </c>
      <c r="C58" s="117" t="s">
        <v>136</v>
      </c>
      <c r="D58" s="120">
        <f>SUM(D59:D61)</f>
        <v>27000</v>
      </c>
      <c r="E58" s="120">
        <f>SUM(E59:E61)</f>
        <v>0</v>
      </c>
      <c r="F58" s="121">
        <f>E58/D58</f>
        <v>0</v>
      </c>
      <c r="G58" s="117" t="s">
        <v>44</v>
      </c>
      <c r="H58" s="168" t="s">
        <v>232</v>
      </c>
    </row>
    <row r="59" spans="1:8" ht="15.75">
      <c r="A59" s="166"/>
      <c r="B59" s="169"/>
      <c r="C59" s="117" t="s">
        <v>138</v>
      </c>
      <c r="D59" s="120">
        <v>27000</v>
      </c>
      <c r="E59" s="120">
        <v>0</v>
      </c>
      <c r="F59" s="121">
        <f t="shared" ref="F59:F61" si="15">E59/D59</f>
        <v>0</v>
      </c>
      <c r="G59" s="117" t="s">
        <v>44</v>
      </c>
      <c r="H59" s="169"/>
    </row>
    <row r="60" spans="1:8" ht="15.75">
      <c r="A60" s="166"/>
      <c r="B60" s="169"/>
      <c r="C60" s="117" t="s">
        <v>139</v>
      </c>
      <c r="D60" s="120">
        <v>0</v>
      </c>
      <c r="E60" s="120">
        <v>0</v>
      </c>
      <c r="F60" s="121" t="e">
        <f t="shared" si="15"/>
        <v>#DIV/0!</v>
      </c>
      <c r="G60" s="117" t="s">
        <v>44</v>
      </c>
      <c r="H60" s="169"/>
    </row>
    <row r="61" spans="1:8" ht="38.25" customHeight="1">
      <c r="A61" s="167"/>
      <c r="B61" s="170"/>
      <c r="C61" s="117" t="s">
        <v>140</v>
      </c>
      <c r="D61" s="120">
        <v>0</v>
      </c>
      <c r="E61" s="120">
        <v>0</v>
      </c>
      <c r="F61" s="121" t="e">
        <f t="shared" si="15"/>
        <v>#DIV/0!</v>
      </c>
      <c r="G61" s="117" t="s">
        <v>44</v>
      </c>
      <c r="H61" s="170"/>
    </row>
    <row r="62" spans="1:8" ht="15.75">
      <c r="A62" s="165" t="s">
        <v>161</v>
      </c>
      <c r="B62" s="168" t="s">
        <v>162</v>
      </c>
      <c r="C62" s="117" t="s">
        <v>136</v>
      </c>
      <c r="D62" s="120">
        <f>SUM(D63:D65)</f>
        <v>112711.5</v>
      </c>
      <c r="E62" s="120">
        <f>SUM(E63:E65)</f>
        <v>0</v>
      </c>
      <c r="F62" s="121">
        <f>E62/D62</f>
        <v>0</v>
      </c>
      <c r="G62" s="117" t="s">
        <v>44</v>
      </c>
      <c r="H62" s="168" t="s">
        <v>235</v>
      </c>
    </row>
    <row r="63" spans="1:8" ht="15.75">
      <c r="A63" s="166"/>
      <c r="B63" s="169"/>
      <c r="C63" s="117" t="s">
        <v>138</v>
      </c>
      <c r="D63" s="120">
        <v>100</v>
      </c>
      <c r="E63" s="120">
        <v>0</v>
      </c>
      <c r="F63" s="121">
        <f t="shared" ref="F63:F65" si="16">E63/D63</f>
        <v>0</v>
      </c>
      <c r="G63" s="117" t="s">
        <v>44</v>
      </c>
      <c r="H63" s="183"/>
    </row>
    <row r="64" spans="1:8" ht="15.75">
      <c r="A64" s="166"/>
      <c r="B64" s="169"/>
      <c r="C64" s="117" t="s">
        <v>139</v>
      </c>
      <c r="D64" s="120">
        <v>112611.5</v>
      </c>
      <c r="E64" s="120">
        <v>0</v>
      </c>
      <c r="F64" s="121">
        <f t="shared" si="16"/>
        <v>0</v>
      </c>
      <c r="G64" s="117" t="s">
        <v>44</v>
      </c>
      <c r="H64" s="183"/>
    </row>
    <row r="65" spans="1:8" ht="55.5" customHeight="1">
      <c r="A65" s="167"/>
      <c r="B65" s="170"/>
      <c r="C65" s="117" t="s">
        <v>140</v>
      </c>
      <c r="D65" s="120">
        <v>0</v>
      </c>
      <c r="E65" s="120">
        <v>0</v>
      </c>
      <c r="F65" s="121" t="e">
        <f t="shared" si="16"/>
        <v>#DIV/0!</v>
      </c>
      <c r="G65" s="117" t="s">
        <v>44</v>
      </c>
      <c r="H65" s="184"/>
    </row>
    <row r="66" spans="1:8" ht="15.75">
      <c r="A66" s="165" t="s">
        <v>163</v>
      </c>
      <c r="B66" s="193" t="s">
        <v>164</v>
      </c>
      <c r="C66" s="117" t="s">
        <v>136</v>
      </c>
      <c r="D66" s="120">
        <f>SUM(D67:D69)</f>
        <v>10000</v>
      </c>
      <c r="E66" s="120">
        <f>SUM(E67:E69)</f>
        <v>0</v>
      </c>
      <c r="F66" s="121">
        <f>E66/D66</f>
        <v>0</v>
      </c>
      <c r="G66" s="117" t="s">
        <v>44</v>
      </c>
      <c r="H66" s="168" t="s">
        <v>236</v>
      </c>
    </row>
    <row r="67" spans="1:8" ht="15.75">
      <c r="A67" s="166"/>
      <c r="B67" s="183"/>
      <c r="C67" s="117" t="s">
        <v>138</v>
      </c>
      <c r="D67" s="120">
        <v>2000</v>
      </c>
      <c r="E67" s="120">
        <v>0</v>
      </c>
      <c r="F67" s="121">
        <f t="shared" ref="F67:F69" si="17">E67/D67</f>
        <v>0</v>
      </c>
      <c r="G67" s="117" t="s">
        <v>44</v>
      </c>
      <c r="H67" s="169"/>
    </row>
    <row r="68" spans="1:8" ht="15.75">
      <c r="A68" s="166"/>
      <c r="B68" s="183"/>
      <c r="C68" s="117" t="s">
        <v>139</v>
      </c>
      <c r="D68" s="120">
        <v>8000</v>
      </c>
      <c r="E68" s="120">
        <v>0</v>
      </c>
      <c r="F68" s="121">
        <f t="shared" si="17"/>
        <v>0</v>
      </c>
      <c r="G68" s="117" t="s">
        <v>44</v>
      </c>
      <c r="H68" s="169"/>
    </row>
    <row r="69" spans="1:8" ht="17.25" customHeight="1">
      <c r="A69" s="167"/>
      <c r="B69" s="184"/>
      <c r="C69" s="117" t="s">
        <v>140</v>
      </c>
      <c r="D69" s="120">
        <v>0</v>
      </c>
      <c r="E69" s="120">
        <v>0</v>
      </c>
      <c r="F69" s="121" t="e">
        <f t="shared" si="17"/>
        <v>#DIV/0!</v>
      </c>
      <c r="G69" s="117" t="s">
        <v>44</v>
      </c>
      <c r="H69" s="170"/>
    </row>
    <row r="70" spans="1:8" ht="15.75">
      <c r="A70" s="165" t="s">
        <v>165</v>
      </c>
      <c r="B70" s="168" t="s">
        <v>166</v>
      </c>
      <c r="C70" s="117" t="s">
        <v>136</v>
      </c>
      <c r="D70" s="120">
        <f>SUM(D71:D73)</f>
        <v>5000</v>
      </c>
      <c r="E70" s="120">
        <f>SUM(E71:E73)</f>
        <v>0</v>
      </c>
      <c r="F70" s="121">
        <f>E70/D70</f>
        <v>0</v>
      </c>
      <c r="G70" s="117" t="s">
        <v>44</v>
      </c>
      <c r="H70" s="168" t="s">
        <v>232</v>
      </c>
    </row>
    <row r="71" spans="1:8" ht="15.75">
      <c r="A71" s="166"/>
      <c r="B71" s="169"/>
      <c r="C71" s="117" t="s">
        <v>138</v>
      </c>
      <c r="D71" s="120">
        <v>5000</v>
      </c>
      <c r="E71" s="120">
        <v>0</v>
      </c>
      <c r="F71" s="121">
        <f t="shared" ref="F71:F73" si="18">E71/D71</f>
        <v>0</v>
      </c>
      <c r="G71" s="117" t="s">
        <v>44</v>
      </c>
      <c r="H71" s="169"/>
    </row>
    <row r="72" spans="1:8" ht="15.75">
      <c r="A72" s="166"/>
      <c r="B72" s="169"/>
      <c r="C72" s="117" t="s">
        <v>139</v>
      </c>
      <c r="D72" s="120">
        <v>0</v>
      </c>
      <c r="E72" s="120">
        <v>0</v>
      </c>
      <c r="F72" s="121" t="e">
        <f t="shared" si="18"/>
        <v>#DIV/0!</v>
      </c>
      <c r="G72" s="117" t="s">
        <v>44</v>
      </c>
      <c r="H72" s="169"/>
    </row>
    <row r="73" spans="1:8" ht="87.75" customHeight="1">
      <c r="A73" s="167"/>
      <c r="B73" s="170"/>
      <c r="C73" s="117" t="s">
        <v>140</v>
      </c>
      <c r="D73" s="120">
        <v>0</v>
      </c>
      <c r="E73" s="120">
        <v>0</v>
      </c>
      <c r="F73" s="121" t="e">
        <f t="shared" si="18"/>
        <v>#DIV/0!</v>
      </c>
      <c r="G73" s="117" t="s">
        <v>44</v>
      </c>
      <c r="H73" s="170"/>
    </row>
    <row r="74" spans="1:8" ht="15.75">
      <c r="A74" s="177">
        <v>3</v>
      </c>
      <c r="B74" s="180" t="s">
        <v>34</v>
      </c>
      <c r="C74" s="113" t="s">
        <v>136</v>
      </c>
      <c r="D74" s="114">
        <f>SUM(D75:D77)</f>
        <v>240787.13253999999</v>
      </c>
      <c r="E74" s="114">
        <f>SUM(E75:E77)</f>
        <v>138066.42000000001</v>
      </c>
      <c r="F74" s="115">
        <f>E74/D74</f>
        <v>0.57339617172883672</v>
      </c>
      <c r="G74" s="113" t="s">
        <v>44</v>
      </c>
      <c r="H74" s="116"/>
    </row>
    <row r="75" spans="1:8" ht="15.75">
      <c r="A75" s="178"/>
      <c r="B75" s="181"/>
      <c r="C75" s="113" t="s">
        <v>138</v>
      </c>
      <c r="D75" s="114">
        <f>D79+D83+D87</f>
        <v>240787.13253999999</v>
      </c>
      <c r="E75" s="114">
        <f>E79+E83+E87</f>
        <v>138066.42000000001</v>
      </c>
      <c r="F75" s="115">
        <f t="shared" ref="F75:F77" si="19">E75/D75</f>
        <v>0.57339617172883672</v>
      </c>
      <c r="G75" s="113" t="s">
        <v>44</v>
      </c>
      <c r="H75" s="116"/>
    </row>
    <row r="76" spans="1:8" ht="15.75">
      <c r="A76" s="178"/>
      <c r="B76" s="181"/>
      <c r="C76" s="113" t="s">
        <v>139</v>
      </c>
      <c r="D76" s="114">
        <f>D80</f>
        <v>0</v>
      </c>
      <c r="E76" s="114">
        <f>E80</f>
        <v>0</v>
      </c>
      <c r="F76" s="115" t="e">
        <f t="shared" si="19"/>
        <v>#DIV/0!</v>
      </c>
      <c r="G76" s="113" t="s">
        <v>44</v>
      </c>
      <c r="H76" s="116"/>
    </row>
    <row r="77" spans="1:8" ht="15.75">
      <c r="A77" s="179"/>
      <c r="B77" s="182"/>
      <c r="C77" s="113" t="s">
        <v>140</v>
      </c>
      <c r="D77" s="114">
        <f>D81</f>
        <v>0</v>
      </c>
      <c r="E77" s="114">
        <f>E81</f>
        <v>0</v>
      </c>
      <c r="F77" s="115" t="e">
        <f t="shared" si="19"/>
        <v>#DIV/0!</v>
      </c>
      <c r="G77" s="113" t="s">
        <v>44</v>
      </c>
      <c r="H77" s="116"/>
    </row>
    <row r="78" spans="1:8" ht="15.75">
      <c r="A78" s="171" t="s">
        <v>167</v>
      </c>
      <c r="B78" s="174" t="s">
        <v>168</v>
      </c>
      <c r="C78" s="117" t="s">
        <v>136</v>
      </c>
      <c r="D78" s="118">
        <f>SUM(D79:D81)</f>
        <v>13000</v>
      </c>
      <c r="E78" s="118">
        <f>SUM(E79:E81)</f>
        <v>0</v>
      </c>
      <c r="F78" s="119">
        <f>E78/D78</f>
        <v>0</v>
      </c>
      <c r="G78" s="117" t="s">
        <v>44</v>
      </c>
      <c r="H78" s="168" t="s">
        <v>232</v>
      </c>
    </row>
    <row r="79" spans="1:8" ht="15.75">
      <c r="A79" s="172"/>
      <c r="B79" s="175"/>
      <c r="C79" s="117" t="s">
        <v>138</v>
      </c>
      <c r="D79" s="120">
        <v>13000</v>
      </c>
      <c r="E79" s="120">
        <v>0</v>
      </c>
      <c r="F79" s="121">
        <f t="shared" ref="F79:F81" si="20">E79/D79</f>
        <v>0</v>
      </c>
      <c r="G79" s="117" t="s">
        <v>44</v>
      </c>
      <c r="H79" s="169"/>
    </row>
    <row r="80" spans="1:8" ht="15.75">
      <c r="A80" s="172"/>
      <c r="B80" s="175"/>
      <c r="C80" s="117" t="s">
        <v>139</v>
      </c>
      <c r="D80" s="120">
        <v>0</v>
      </c>
      <c r="E80" s="120">
        <v>0</v>
      </c>
      <c r="F80" s="121" t="e">
        <f t="shared" si="20"/>
        <v>#DIV/0!</v>
      </c>
      <c r="G80" s="117" t="s">
        <v>44</v>
      </c>
      <c r="H80" s="169"/>
    </row>
    <row r="81" spans="1:8" ht="270" customHeight="1">
      <c r="A81" s="173"/>
      <c r="B81" s="176"/>
      <c r="C81" s="117" t="s">
        <v>140</v>
      </c>
      <c r="D81" s="120">
        <v>0</v>
      </c>
      <c r="E81" s="120">
        <v>0</v>
      </c>
      <c r="F81" s="121" t="e">
        <f t="shared" si="20"/>
        <v>#DIV/0!</v>
      </c>
      <c r="G81" s="117" t="s">
        <v>44</v>
      </c>
      <c r="H81" s="170"/>
    </row>
    <row r="82" spans="1:8" ht="15.75">
      <c r="A82" s="165" t="s">
        <v>169</v>
      </c>
      <c r="B82" s="168" t="s">
        <v>170</v>
      </c>
      <c r="C82" s="117" t="s">
        <v>136</v>
      </c>
      <c r="D82" s="120">
        <f>SUM(D83:D85)</f>
        <v>222787.13253999999</v>
      </c>
      <c r="E82" s="120">
        <f>SUM(E83:E85)</f>
        <v>138066.42000000001</v>
      </c>
      <c r="F82" s="121">
        <f>E82/D82</f>
        <v>0.61972349312055119</v>
      </c>
      <c r="G82" s="117" t="s">
        <v>44</v>
      </c>
      <c r="H82" s="168" t="s">
        <v>237</v>
      </c>
    </row>
    <row r="83" spans="1:8" ht="15.75">
      <c r="A83" s="166"/>
      <c r="B83" s="169"/>
      <c r="C83" s="117" t="s">
        <v>138</v>
      </c>
      <c r="D83" s="120">
        <v>222787.13253999999</v>
      </c>
      <c r="E83" s="120">
        <v>138066.42000000001</v>
      </c>
      <c r="F83" s="121">
        <f t="shared" ref="F83:F85" si="21">E83/D83</f>
        <v>0.61972349312055119</v>
      </c>
      <c r="G83" s="117" t="s">
        <v>44</v>
      </c>
      <c r="H83" s="169"/>
    </row>
    <row r="84" spans="1:8" ht="15.75">
      <c r="A84" s="166"/>
      <c r="B84" s="169"/>
      <c r="C84" s="117" t="s">
        <v>139</v>
      </c>
      <c r="D84" s="120">
        <v>0</v>
      </c>
      <c r="E84" s="120">
        <v>0</v>
      </c>
      <c r="F84" s="121" t="e">
        <f t="shared" si="21"/>
        <v>#DIV/0!</v>
      </c>
      <c r="G84" s="117" t="s">
        <v>44</v>
      </c>
      <c r="H84" s="169"/>
    </row>
    <row r="85" spans="1:8" ht="96.75" customHeight="1">
      <c r="A85" s="167"/>
      <c r="B85" s="170"/>
      <c r="C85" s="117" t="s">
        <v>140</v>
      </c>
      <c r="D85" s="120">
        <v>0</v>
      </c>
      <c r="E85" s="120">
        <v>0</v>
      </c>
      <c r="F85" s="121" t="e">
        <f t="shared" si="21"/>
        <v>#DIV/0!</v>
      </c>
      <c r="G85" s="117" t="s">
        <v>44</v>
      </c>
      <c r="H85" s="170"/>
    </row>
    <row r="86" spans="1:8" ht="15.75" customHeight="1">
      <c r="A86" s="165" t="s">
        <v>171</v>
      </c>
      <c r="B86" s="168" t="s">
        <v>172</v>
      </c>
      <c r="C86" s="117" t="s">
        <v>136</v>
      </c>
      <c r="D86" s="120">
        <f>SUM(D87:D89)</f>
        <v>5000</v>
      </c>
      <c r="E86" s="120">
        <f>SUM(E87:E89)</f>
        <v>0</v>
      </c>
      <c r="F86" s="121">
        <f>E86/D86</f>
        <v>0</v>
      </c>
      <c r="G86" s="117" t="s">
        <v>44</v>
      </c>
      <c r="H86" s="168" t="s">
        <v>248</v>
      </c>
    </row>
    <row r="87" spans="1:8" ht="15.75">
      <c r="A87" s="166"/>
      <c r="B87" s="169"/>
      <c r="C87" s="117" t="s">
        <v>138</v>
      </c>
      <c r="D87" s="120">
        <v>5000</v>
      </c>
      <c r="E87" s="120">
        <v>0</v>
      </c>
      <c r="F87" s="121">
        <f t="shared" ref="F87:F89" si="22">E87/D87</f>
        <v>0</v>
      </c>
      <c r="G87" s="117" t="s">
        <v>44</v>
      </c>
      <c r="H87" s="169"/>
    </row>
    <row r="88" spans="1:8" ht="15.75">
      <c r="A88" s="166"/>
      <c r="B88" s="169"/>
      <c r="C88" s="117" t="s">
        <v>139</v>
      </c>
      <c r="D88" s="120">
        <v>0</v>
      </c>
      <c r="E88" s="120">
        <v>0</v>
      </c>
      <c r="F88" s="121" t="e">
        <f t="shared" si="22"/>
        <v>#DIV/0!</v>
      </c>
      <c r="G88" s="117" t="s">
        <v>44</v>
      </c>
      <c r="H88" s="169"/>
    </row>
    <row r="89" spans="1:8" ht="15.75">
      <c r="A89" s="167"/>
      <c r="B89" s="170"/>
      <c r="C89" s="117" t="s">
        <v>140</v>
      </c>
      <c r="D89" s="120">
        <v>0</v>
      </c>
      <c r="E89" s="120">
        <v>0</v>
      </c>
      <c r="F89" s="121" t="e">
        <f t="shared" si="22"/>
        <v>#DIV/0!</v>
      </c>
      <c r="G89" s="117" t="s">
        <v>44</v>
      </c>
      <c r="H89" s="170"/>
    </row>
    <row r="90" spans="1:8" ht="15.75">
      <c r="A90" s="185">
        <v>1</v>
      </c>
      <c r="B90" s="186" t="s">
        <v>35</v>
      </c>
      <c r="C90" s="110" t="s">
        <v>136</v>
      </c>
      <c r="D90" s="111">
        <f>SUM(D91:D93)</f>
        <v>338455.71950000001</v>
      </c>
      <c r="E90" s="111">
        <f>SUM(E91:E93)</f>
        <v>65583.984110000005</v>
      </c>
      <c r="F90" s="112">
        <f>E90/D90</f>
        <v>0.19377419358398523</v>
      </c>
      <c r="G90" s="186" t="s">
        <v>44</v>
      </c>
      <c r="H90" s="187"/>
    </row>
    <row r="91" spans="1:8" ht="15.75">
      <c r="A91" s="185"/>
      <c r="B91" s="186"/>
      <c r="C91" s="110" t="s">
        <v>138</v>
      </c>
      <c r="D91" s="111">
        <f t="shared" ref="D91:E93" si="23">D95+D119</f>
        <v>35827.719499999999</v>
      </c>
      <c r="E91" s="111">
        <f t="shared" si="23"/>
        <v>6918.7476700000007</v>
      </c>
      <c r="F91" s="112">
        <f t="shared" ref="F91:F93" si="24">E91/D91</f>
        <v>0.19311158417437094</v>
      </c>
      <c r="G91" s="186"/>
      <c r="H91" s="188"/>
    </row>
    <row r="92" spans="1:8" ht="15.75">
      <c r="A92" s="185"/>
      <c r="B92" s="186"/>
      <c r="C92" s="110" t="s">
        <v>139</v>
      </c>
      <c r="D92" s="111">
        <f t="shared" si="23"/>
        <v>302628</v>
      </c>
      <c r="E92" s="111">
        <f t="shared" si="23"/>
        <v>58665.236440000001</v>
      </c>
      <c r="F92" s="112">
        <f t="shared" si="24"/>
        <v>0.19385263901555705</v>
      </c>
      <c r="G92" s="186"/>
      <c r="H92" s="188"/>
    </row>
    <row r="93" spans="1:8" ht="15.75">
      <c r="A93" s="185"/>
      <c r="B93" s="186"/>
      <c r="C93" s="110" t="s">
        <v>140</v>
      </c>
      <c r="D93" s="111">
        <f t="shared" si="23"/>
        <v>0</v>
      </c>
      <c r="E93" s="111">
        <f t="shared" si="23"/>
        <v>0</v>
      </c>
      <c r="F93" s="112" t="e">
        <f t="shared" si="24"/>
        <v>#DIV/0!</v>
      </c>
      <c r="G93" s="186"/>
      <c r="H93" s="189"/>
    </row>
    <row r="94" spans="1:8" ht="15.75">
      <c r="A94" s="177">
        <v>1</v>
      </c>
      <c r="B94" s="180" t="s">
        <v>36</v>
      </c>
      <c r="C94" s="113" t="s">
        <v>136</v>
      </c>
      <c r="D94" s="114">
        <f>SUM(D95:D97)</f>
        <v>167844.8915</v>
      </c>
      <c r="E94" s="114">
        <f>SUM(E95:E97)</f>
        <v>7367.75</v>
      </c>
      <c r="F94" s="115">
        <f>E94/D94</f>
        <v>4.3896182565675526E-2</v>
      </c>
      <c r="G94" s="113" t="s">
        <v>44</v>
      </c>
      <c r="H94" s="116"/>
    </row>
    <row r="95" spans="1:8" ht="15.75">
      <c r="A95" s="178"/>
      <c r="B95" s="181"/>
      <c r="C95" s="113" t="s">
        <v>138</v>
      </c>
      <c r="D95" s="114">
        <f>D99+D107+D115+D103</f>
        <v>7647.8914999999997</v>
      </c>
      <c r="E95" s="114">
        <f>E99+E107+E115+E103</f>
        <v>2833.55</v>
      </c>
      <c r="F95" s="115">
        <f t="shared" ref="F95:F97" si="25">E95/D95</f>
        <v>0.37050081058289075</v>
      </c>
      <c r="G95" s="113" t="s">
        <v>44</v>
      </c>
      <c r="H95" s="116"/>
    </row>
    <row r="96" spans="1:8" ht="15.75">
      <c r="A96" s="178"/>
      <c r="B96" s="181"/>
      <c r="C96" s="113" t="s">
        <v>139</v>
      </c>
      <c r="D96" s="114">
        <f>D100+D108+D116+D104</f>
        <v>160197</v>
      </c>
      <c r="E96" s="114">
        <f>E100+E108+E116+E104</f>
        <v>4534.2</v>
      </c>
      <c r="F96" s="115">
        <f t="shared" si="25"/>
        <v>2.8303900822112774E-2</v>
      </c>
      <c r="G96" s="113" t="s">
        <v>44</v>
      </c>
      <c r="H96" s="116"/>
    </row>
    <row r="97" spans="1:8" ht="15.75">
      <c r="A97" s="179"/>
      <c r="B97" s="182"/>
      <c r="C97" s="113" t="s">
        <v>140</v>
      </c>
      <c r="D97" s="114">
        <f>D101+D117</f>
        <v>0</v>
      </c>
      <c r="E97" s="114">
        <f>E101+E117+E105</f>
        <v>0</v>
      </c>
      <c r="F97" s="115" t="e">
        <f t="shared" si="25"/>
        <v>#DIV/0!</v>
      </c>
      <c r="G97" s="113" t="s">
        <v>44</v>
      </c>
      <c r="H97" s="116"/>
    </row>
    <row r="98" spans="1:8" ht="15.75">
      <c r="A98" s="171" t="s">
        <v>142</v>
      </c>
      <c r="B98" s="174" t="s">
        <v>173</v>
      </c>
      <c r="C98" s="117" t="s">
        <v>136</v>
      </c>
      <c r="D98" s="118">
        <f>SUM(D99:D101)</f>
        <v>5667.75</v>
      </c>
      <c r="E98" s="118">
        <f>SUM(E99:E101)</f>
        <v>5667.75</v>
      </c>
      <c r="F98" s="119">
        <f>E98/D98</f>
        <v>1</v>
      </c>
      <c r="G98" s="117" t="s">
        <v>44</v>
      </c>
      <c r="H98" s="174" t="s">
        <v>238</v>
      </c>
    </row>
    <row r="99" spans="1:8" ht="15.75">
      <c r="A99" s="172"/>
      <c r="B99" s="175"/>
      <c r="C99" s="117" t="s">
        <v>138</v>
      </c>
      <c r="D99" s="120">
        <v>1133.55</v>
      </c>
      <c r="E99" s="120">
        <v>1133.55</v>
      </c>
      <c r="F99" s="121">
        <f t="shared" ref="F99:F101" si="26">E99/D99</f>
        <v>1</v>
      </c>
      <c r="G99" s="117" t="s">
        <v>44</v>
      </c>
      <c r="H99" s="175"/>
    </row>
    <row r="100" spans="1:8" ht="15.75">
      <c r="A100" s="172"/>
      <c r="B100" s="175"/>
      <c r="C100" s="117" t="s">
        <v>139</v>
      </c>
      <c r="D100" s="120">
        <v>4534.2</v>
      </c>
      <c r="E100" s="120">
        <v>4534.2</v>
      </c>
      <c r="F100" s="121">
        <f t="shared" si="26"/>
        <v>1</v>
      </c>
      <c r="G100" s="117" t="s">
        <v>44</v>
      </c>
      <c r="H100" s="175"/>
    </row>
    <row r="101" spans="1:8" ht="254.25" customHeight="1">
      <c r="A101" s="173"/>
      <c r="B101" s="176"/>
      <c r="C101" s="117" t="s">
        <v>140</v>
      </c>
      <c r="D101" s="120">
        <v>0</v>
      </c>
      <c r="E101" s="120">
        <v>0</v>
      </c>
      <c r="F101" s="121" t="e">
        <f t="shared" si="26"/>
        <v>#DIV/0!</v>
      </c>
      <c r="G101" s="117" t="s">
        <v>44</v>
      </c>
      <c r="H101" s="176"/>
    </row>
    <row r="102" spans="1:8" ht="15.75">
      <c r="A102" s="171" t="s">
        <v>144</v>
      </c>
      <c r="B102" s="174" t="s">
        <v>227</v>
      </c>
      <c r="C102" s="117" t="s">
        <v>136</v>
      </c>
      <c r="D102" s="118">
        <f>SUM(D103:D105)</f>
        <v>139815.5</v>
      </c>
      <c r="E102" s="118">
        <f>SUM(E103:E105)</f>
        <v>0</v>
      </c>
      <c r="F102" s="119">
        <f>E102/D102</f>
        <v>0</v>
      </c>
      <c r="G102" s="117" t="s">
        <v>44</v>
      </c>
      <c r="H102" s="174" t="s">
        <v>239</v>
      </c>
    </row>
    <row r="103" spans="1:8" ht="15.75">
      <c r="A103" s="172"/>
      <c r="B103" s="175"/>
      <c r="C103" s="117" t="s">
        <v>138</v>
      </c>
      <c r="D103" s="120">
        <v>4194.5</v>
      </c>
      <c r="E103" s="120">
        <v>0</v>
      </c>
      <c r="F103" s="121">
        <f t="shared" ref="F103:F105" si="27">E103/D103</f>
        <v>0</v>
      </c>
      <c r="G103" s="117" t="s">
        <v>44</v>
      </c>
      <c r="H103" s="175"/>
    </row>
    <row r="104" spans="1:8" ht="15.75">
      <c r="A104" s="172"/>
      <c r="B104" s="175"/>
      <c r="C104" s="117" t="s">
        <v>139</v>
      </c>
      <c r="D104" s="120">
        <v>135621</v>
      </c>
      <c r="E104" s="120">
        <v>0</v>
      </c>
      <c r="F104" s="121">
        <f t="shared" si="27"/>
        <v>0</v>
      </c>
      <c r="G104" s="117" t="s">
        <v>44</v>
      </c>
      <c r="H104" s="175"/>
    </row>
    <row r="105" spans="1:8" ht="87" customHeight="1">
      <c r="A105" s="173"/>
      <c r="B105" s="176"/>
      <c r="C105" s="117" t="s">
        <v>140</v>
      </c>
      <c r="D105" s="120">
        <v>0</v>
      </c>
      <c r="E105" s="120">
        <v>0</v>
      </c>
      <c r="F105" s="121" t="e">
        <f t="shared" si="27"/>
        <v>#DIV/0!</v>
      </c>
      <c r="G105" s="117" t="s">
        <v>44</v>
      </c>
      <c r="H105" s="176"/>
    </row>
    <row r="106" spans="1:8" ht="57" customHeight="1">
      <c r="A106" s="165" t="s">
        <v>150</v>
      </c>
      <c r="B106" s="168" t="s">
        <v>174</v>
      </c>
      <c r="C106" s="117" t="s">
        <v>136</v>
      </c>
      <c r="D106" s="118">
        <f>SUM(D107:D109)</f>
        <v>20661.641499999998</v>
      </c>
      <c r="E106" s="118">
        <f>SUM(E107:E109)</f>
        <v>0</v>
      </c>
      <c r="F106" s="119">
        <f>E106/D106</f>
        <v>0</v>
      </c>
      <c r="G106" s="117" t="s">
        <v>45</v>
      </c>
      <c r="H106" s="168" t="s">
        <v>240</v>
      </c>
    </row>
    <row r="107" spans="1:8" ht="52.5" customHeight="1">
      <c r="A107" s="166"/>
      <c r="B107" s="169"/>
      <c r="C107" s="117" t="s">
        <v>138</v>
      </c>
      <c r="D107" s="118">
        <f>SUM(D111)</f>
        <v>619.8415</v>
      </c>
      <c r="E107" s="118">
        <v>0</v>
      </c>
      <c r="F107" s="119">
        <f t="shared" ref="F107:F109" si="28">E107/D107</f>
        <v>0</v>
      </c>
      <c r="G107" s="117" t="s">
        <v>45</v>
      </c>
      <c r="H107" s="183"/>
    </row>
    <row r="108" spans="1:8" ht="55.5" customHeight="1">
      <c r="A108" s="166"/>
      <c r="B108" s="169"/>
      <c r="C108" s="117" t="s">
        <v>139</v>
      </c>
      <c r="D108" s="118">
        <f>SUM(D112)</f>
        <v>20041.8</v>
      </c>
      <c r="E108" s="118">
        <f>SUM(E112)</f>
        <v>0</v>
      </c>
      <c r="F108" s="119">
        <f t="shared" si="28"/>
        <v>0</v>
      </c>
      <c r="G108" s="117" t="s">
        <v>45</v>
      </c>
      <c r="H108" s="183"/>
    </row>
    <row r="109" spans="1:8" ht="53.25" customHeight="1">
      <c r="A109" s="167"/>
      <c r="B109" s="170"/>
      <c r="C109" s="117" t="s">
        <v>140</v>
      </c>
      <c r="D109" s="118">
        <v>0</v>
      </c>
      <c r="E109" s="118">
        <v>0</v>
      </c>
      <c r="F109" s="119" t="e">
        <f t="shared" si="28"/>
        <v>#DIV/0!</v>
      </c>
      <c r="G109" s="117" t="s">
        <v>45</v>
      </c>
      <c r="H109" s="183"/>
    </row>
    <row r="110" spans="1:8" ht="51" customHeight="1">
      <c r="A110" s="165" t="s">
        <v>175</v>
      </c>
      <c r="B110" s="168" t="s">
        <v>228</v>
      </c>
      <c r="C110" s="117" t="s">
        <v>136</v>
      </c>
      <c r="D110" s="118">
        <f>SUM(D111:D113)</f>
        <v>20661.641499999998</v>
      </c>
      <c r="E110" s="124">
        <f>SUM(E111:E113)</f>
        <v>0</v>
      </c>
      <c r="F110" s="119">
        <f>E110/D110</f>
        <v>0</v>
      </c>
      <c r="G110" s="117" t="s">
        <v>45</v>
      </c>
      <c r="H110" s="183"/>
    </row>
    <row r="111" spans="1:8" ht="52.5" customHeight="1">
      <c r="A111" s="166"/>
      <c r="B111" s="169"/>
      <c r="C111" s="117" t="s">
        <v>138</v>
      </c>
      <c r="D111" s="118">
        <v>619.8415</v>
      </c>
      <c r="E111" s="118">
        <v>0</v>
      </c>
      <c r="F111" s="119">
        <f t="shared" ref="F111:F113" si="29">E111/D111</f>
        <v>0</v>
      </c>
      <c r="G111" s="117" t="s">
        <v>45</v>
      </c>
      <c r="H111" s="183"/>
    </row>
    <row r="112" spans="1:8" ht="48.75" customHeight="1">
      <c r="A112" s="166"/>
      <c r="B112" s="169"/>
      <c r="C112" s="117" t="s">
        <v>139</v>
      </c>
      <c r="D112" s="118">
        <v>20041.8</v>
      </c>
      <c r="E112" s="118">
        <f>SUM(E116)</f>
        <v>0</v>
      </c>
      <c r="F112" s="119">
        <f t="shared" si="29"/>
        <v>0</v>
      </c>
      <c r="G112" s="117" t="s">
        <v>45</v>
      </c>
      <c r="H112" s="183"/>
    </row>
    <row r="113" spans="1:8" ht="47.25" customHeight="1">
      <c r="A113" s="167"/>
      <c r="B113" s="170"/>
      <c r="C113" s="117" t="s">
        <v>140</v>
      </c>
      <c r="D113" s="118">
        <v>0</v>
      </c>
      <c r="E113" s="124">
        <v>0</v>
      </c>
      <c r="F113" s="119" t="e">
        <f t="shared" si="29"/>
        <v>#DIV/0!</v>
      </c>
      <c r="G113" s="117" t="s">
        <v>45</v>
      </c>
      <c r="H113" s="183"/>
    </row>
    <row r="114" spans="1:8" ht="15.75">
      <c r="A114" s="165" t="s">
        <v>152</v>
      </c>
      <c r="B114" s="168" t="s">
        <v>176</v>
      </c>
      <c r="C114" s="117" t="s">
        <v>136</v>
      </c>
      <c r="D114" s="120">
        <f>SUM(D115:D117)</f>
        <v>1700</v>
      </c>
      <c r="E114" s="120">
        <f>SUM(E115:E117)</f>
        <v>1700</v>
      </c>
      <c r="F114" s="121">
        <f>E114/D114</f>
        <v>1</v>
      </c>
      <c r="G114" s="117" t="s">
        <v>44</v>
      </c>
      <c r="H114" s="168" t="s">
        <v>177</v>
      </c>
    </row>
    <row r="115" spans="1:8" ht="15.75">
      <c r="A115" s="166"/>
      <c r="B115" s="169"/>
      <c r="C115" s="117" t="s">
        <v>138</v>
      </c>
      <c r="D115" s="120">
        <v>1700</v>
      </c>
      <c r="E115" s="120">
        <v>1700</v>
      </c>
      <c r="F115" s="121">
        <f>E115/D115</f>
        <v>1</v>
      </c>
      <c r="G115" s="117" t="s">
        <v>44</v>
      </c>
      <c r="H115" s="169"/>
    </row>
    <row r="116" spans="1:8" ht="15.75">
      <c r="A116" s="166"/>
      <c r="B116" s="169"/>
      <c r="C116" s="117" t="s">
        <v>139</v>
      </c>
      <c r="D116" s="120">
        <v>0</v>
      </c>
      <c r="E116" s="120">
        <v>0</v>
      </c>
      <c r="F116" s="121" t="e">
        <f t="shared" ref="F116:F117" si="30">E116/D116</f>
        <v>#DIV/0!</v>
      </c>
      <c r="G116" s="117" t="s">
        <v>44</v>
      </c>
      <c r="H116" s="169"/>
    </row>
    <row r="117" spans="1:8" ht="135.75" customHeight="1">
      <c r="A117" s="167"/>
      <c r="B117" s="170"/>
      <c r="C117" s="117" t="s">
        <v>140</v>
      </c>
      <c r="D117" s="120">
        <v>0</v>
      </c>
      <c r="E117" s="120">
        <v>0</v>
      </c>
      <c r="F117" s="121" t="e">
        <f t="shared" si="30"/>
        <v>#DIV/0!</v>
      </c>
      <c r="G117" s="117" t="s">
        <v>44</v>
      </c>
      <c r="H117" s="170"/>
    </row>
    <row r="118" spans="1:8" ht="15.75">
      <c r="A118" s="177">
        <v>2</v>
      </c>
      <c r="B118" s="180" t="s">
        <v>37</v>
      </c>
      <c r="C118" s="113" t="s">
        <v>136</v>
      </c>
      <c r="D118" s="114">
        <f>SUM(D119:D121)</f>
        <v>170610.82800000001</v>
      </c>
      <c r="E118" s="114">
        <f>SUM(E119:E121)</f>
        <v>58216.234110000005</v>
      </c>
      <c r="F118" s="115">
        <f>E118/D118</f>
        <v>0.34122238777248065</v>
      </c>
      <c r="G118" s="113" t="s">
        <v>44</v>
      </c>
      <c r="H118" s="116"/>
    </row>
    <row r="119" spans="1:8" ht="15.75">
      <c r="A119" s="178"/>
      <c r="B119" s="181"/>
      <c r="C119" s="113" t="s">
        <v>138</v>
      </c>
      <c r="D119" s="114">
        <f>D123+D127+D131+D135</f>
        <v>28179.828000000001</v>
      </c>
      <c r="E119" s="114">
        <f>E123+E127+E131+E135</f>
        <v>4085.1976700000005</v>
      </c>
      <c r="F119" s="115">
        <f t="shared" ref="F119:F121" si="31">E119/D119</f>
        <v>0.14496886460769032</v>
      </c>
      <c r="G119" s="113" t="s">
        <v>44</v>
      </c>
      <c r="H119" s="116"/>
    </row>
    <row r="120" spans="1:8" ht="15.75">
      <c r="A120" s="178"/>
      <c r="B120" s="181"/>
      <c r="C120" s="113" t="s">
        <v>139</v>
      </c>
      <c r="D120" s="114">
        <f>D124+D128+D132+D136</f>
        <v>142431</v>
      </c>
      <c r="E120" s="114">
        <f>E124+E128+E132+E136</f>
        <v>54131.036440000003</v>
      </c>
      <c r="F120" s="115">
        <f t="shared" si="31"/>
        <v>0.38005094705506526</v>
      </c>
      <c r="G120" s="113" t="s">
        <v>44</v>
      </c>
      <c r="H120" s="116"/>
    </row>
    <row r="121" spans="1:8" ht="15.75">
      <c r="A121" s="179"/>
      <c r="B121" s="182"/>
      <c r="C121" s="113" t="s">
        <v>140</v>
      </c>
      <c r="D121" s="114">
        <f>D125</f>
        <v>0</v>
      </c>
      <c r="E121" s="114">
        <f>E125</f>
        <v>0</v>
      </c>
      <c r="F121" s="115" t="e">
        <f t="shared" si="31"/>
        <v>#DIV/0!</v>
      </c>
      <c r="G121" s="113" t="s">
        <v>44</v>
      </c>
      <c r="H121" s="116"/>
    </row>
    <row r="122" spans="1:8" ht="15.75">
      <c r="A122" s="171" t="s">
        <v>154</v>
      </c>
      <c r="B122" s="174" t="s">
        <v>178</v>
      </c>
      <c r="C122" s="117" t="s">
        <v>136</v>
      </c>
      <c r="D122" s="118">
        <f>SUM(D123:D125)</f>
        <v>32033.75</v>
      </c>
      <c r="E122" s="118">
        <f>SUM(E123:E125)</f>
        <v>0</v>
      </c>
      <c r="F122" s="119">
        <f>E122/D122</f>
        <v>0</v>
      </c>
      <c r="G122" s="117" t="s">
        <v>44</v>
      </c>
      <c r="H122" s="174" t="s">
        <v>249</v>
      </c>
    </row>
    <row r="123" spans="1:8" ht="15.75">
      <c r="A123" s="172"/>
      <c r="B123" s="175"/>
      <c r="C123" s="117" t="s">
        <v>138</v>
      </c>
      <c r="D123" s="120">
        <v>6562.45</v>
      </c>
      <c r="E123" s="120">
        <v>0</v>
      </c>
      <c r="F123" s="121">
        <f t="shared" ref="F123:F125" si="32">E123/D123</f>
        <v>0</v>
      </c>
      <c r="G123" s="117" t="s">
        <v>44</v>
      </c>
      <c r="H123" s="175"/>
    </row>
    <row r="124" spans="1:8" ht="15.75">
      <c r="A124" s="172"/>
      <c r="B124" s="175"/>
      <c r="C124" s="117" t="s">
        <v>139</v>
      </c>
      <c r="D124" s="120">
        <v>25471.3</v>
      </c>
      <c r="E124" s="120">
        <v>0</v>
      </c>
      <c r="F124" s="121">
        <f t="shared" si="32"/>
        <v>0</v>
      </c>
      <c r="G124" s="117" t="s">
        <v>44</v>
      </c>
      <c r="H124" s="175"/>
    </row>
    <row r="125" spans="1:8" ht="154.5" customHeight="1">
      <c r="A125" s="173"/>
      <c r="B125" s="176"/>
      <c r="C125" s="117" t="s">
        <v>140</v>
      </c>
      <c r="D125" s="120">
        <v>0</v>
      </c>
      <c r="E125" s="120">
        <v>0</v>
      </c>
      <c r="F125" s="121" t="e">
        <f t="shared" si="32"/>
        <v>#DIV/0!</v>
      </c>
      <c r="G125" s="117" t="s">
        <v>44</v>
      </c>
      <c r="H125" s="176"/>
    </row>
    <row r="126" spans="1:8" ht="15.75">
      <c r="A126" s="190" t="s">
        <v>156</v>
      </c>
      <c r="B126" s="168" t="s">
        <v>179</v>
      </c>
      <c r="C126" s="117" t="s">
        <v>136</v>
      </c>
      <c r="D126" s="120">
        <f>SUM(D127:D129)</f>
        <v>18000</v>
      </c>
      <c r="E126" s="120">
        <f>SUM(E127:E129)</f>
        <v>2411.0100000000002</v>
      </c>
      <c r="F126" s="121">
        <f>E126/D126</f>
        <v>0.13394500000000001</v>
      </c>
      <c r="G126" s="117" t="s">
        <v>44</v>
      </c>
      <c r="H126" s="168" t="s">
        <v>241</v>
      </c>
    </row>
    <row r="127" spans="1:8" ht="15.75">
      <c r="A127" s="191"/>
      <c r="B127" s="169"/>
      <c r="C127" s="117" t="s">
        <v>138</v>
      </c>
      <c r="D127" s="120">
        <v>18000</v>
      </c>
      <c r="E127" s="120">
        <v>2411.0100000000002</v>
      </c>
      <c r="F127" s="121">
        <f t="shared" ref="F127:F129" si="33">E127/D127</f>
        <v>0.13394500000000001</v>
      </c>
      <c r="G127" s="117" t="s">
        <v>44</v>
      </c>
      <c r="H127" s="169"/>
    </row>
    <row r="128" spans="1:8" ht="15.75">
      <c r="A128" s="191"/>
      <c r="B128" s="169"/>
      <c r="C128" s="117" t="s">
        <v>139</v>
      </c>
      <c r="D128" s="120">
        <v>0</v>
      </c>
      <c r="E128" s="120">
        <v>0</v>
      </c>
      <c r="F128" s="121" t="e">
        <f t="shared" si="33"/>
        <v>#DIV/0!</v>
      </c>
      <c r="G128" s="117" t="s">
        <v>44</v>
      </c>
      <c r="H128" s="169"/>
    </row>
    <row r="129" spans="1:8" ht="84" customHeight="1">
      <c r="A129" s="192"/>
      <c r="B129" s="170"/>
      <c r="C129" s="117" t="s">
        <v>140</v>
      </c>
      <c r="D129" s="120">
        <v>0</v>
      </c>
      <c r="E129" s="120">
        <v>0</v>
      </c>
      <c r="F129" s="121" t="e">
        <f t="shared" si="33"/>
        <v>#DIV/0!</v>
      </c>
      <c r="G129" s="117" t="s">
        <v>44</v>
      </c>
      <c r="H129" s="170"/>
    </row>
    <row r="130" spans="1:8" ht="15.75">
      <c r="A130" s="190" t="s">
        <v>158</v>
      </c>
      <c r="B130" s="168" t="s">
        <v>180</v>
      </c>
      <c r="C130" s="117" t="s">
        <v>136</v>
      </c>
      <c r="D130" s="120">
        <f>SUM(D131:D133)</f>
        <v>1651.443</v>
      </c>
      <c r="E130" s="120">
        <f>SUM(E131:E133)</f>
        <v>0</v>
      </c>
      <c r="F130" s="121">
        <f>E130/D130</f>
        <v>0</v>
      </c>
      <c r="G130" s="117" t="s">
        <v>44</v>
      </c>
      <c r="H130" s="168" t="s">
        <v>242</v>
      </c>
    </row>
    <row r="131" spans="1:8" ht="15.75">
      <c r="A131" s="191"/>
      <c r="B131" s="169"/>
      <c r="C131" s="117" t="s">
        <v>138</v>
      </c>
      <c r="D131" s="120">
        <v>49.542999999999999</v>
      </c>
      <c r="E131" s="120">
        <v>0</v>
      </c>
      <c r="F131" s="121">
        <f t="shared" ref="F131:F133" si="34">E131/D131</f>
        <v>0</v>
      </c>
      <c r="G131" s="117" t="s">
        <v>44</v>
      </c>
      <c r="H131" s="169"/>
    </row>
    <row r="132" spans="1:8" ht="15.75">
      <c r="A132" s="191"/>
      <c r="B132" s="169"/>
      <c r="C132" s="117" t="s">
        <v>139</v>
      </c>
      <c r="D132" s="120">
        <v>1601.9</v>
      </c>
      <c r="E132" s="120">
        <v>0</v>
      </c>
      <c r="F132" s="121">
        <f t="shared" si="34"/>
        <v>0</v>
      </c>
      <c r="G132" s="117" t="s">
        <v>44</v>
      </c>
      <c r="H132" s="169"/>
    </row>
    <row r="133" spans="1:8" ht="49.5" customHeight="1">
      <c r="A133" s="192"/>
      <c r="B133" s="170"/>
      <c r="C133" s="117" t="s">
        <v>140</v>
      </c>
      <c r="D133" s="120">
        <v>0</v>
      </c>
      <c r="E133" s="120">
        <v>0</v>
      </c>
      <c r="F133" s="121" t="e">
        <f t="shared" si="34"/>
        <v>#DIV/0!</v>
      </c>
      <c r="G133" s="117" t="s">
        <v>44</v>
      </c>
      <c r="H133" s="170"/>
    </row>
    <row r="134" spans="1:8" ht="15.75">
      <c r="A134" s="190" t="s">
        <v>160</v>
      </c>
      <c r="B134" s="168" t="s">
        <v>181</v>
      </c>
      <c r="C134" s="117" t="s">
        <v>136</v>
      </c>
      <c r="D134" s="120">
        <f>SUM(D135:D137)</f>
        <v>118925.63500000001</v>
      </c>
      <c r="E134" s="120">
        <f>SUM(E135:E137)</f>
        <v>55805.224110000003</v>
      </c>
      <c r="F134" s="121">
        <f>E134/D134</f>
        <v>0.46924470161542547</v>
      </c>
      <c r="G134" s="117" t="s">
        <v>44</v>
      </c>
      <c r="H134" s="168" t="s">
        <v>243</v>
      </c>
    </row>
    <row r="135" spans="1:8" ht="15.75">
      <c r="A135" s="191"/>
      <c r="B135" s="169"/>
      <c r="C135" s="117" t="s">
        <v>138</v>
      </c>
      <c r="D135" s="120">
        <v>3567.835</v>
      </c>
      <c r="E135" s="120">
        <v>1674.18767</v>
      </c>
      <c r="F135" s="121">
        <f t="shared" ref="F135:F137" si="35">E135/D135</f>
        <v>0.4692447016187688</v>
      </c>
      <c r="G135" s="117" t="s">
        <v>44</v>
      </c>
      <c r="H135" s="169"/>
    </row>
    <row r="136" spans="1:8" ht="15.75">
      <c r="A136" s="191"/>
      <c r="B136" s="169"/>
      <c r="C136" s="117" t="s">
        <v>139</v>
      </c>
      <c r="D136" s="120">
        <v>115357.8</v>
      </c>
      <c r="E136" s="120">
        <v>54131.036440000003</v>
      </c>
      <c r="F136" s="121">
        <f t="shared" si="35"/>
        <v>0.46924470161532211</v>
      </c>
      <c r="G136" s="117" t="s">
        <v>44</v>
      </c>
      <c r="H136" s="169"/>
    </row>
    <row r="137" spans="1:8" ht="227.25" customHeight="1">
      <c r="A137" s="192"/>
      <c r="B137" s="170"/>
      <c r="C137" s="117" t="s">
        <v>140</v>
      </c>
      <c r="D137" s="120">
        <v>0</v>
      </c>
      <c r="E137" s="120">
        <v>0</v>
      </c>
      <c r="F137" s="121" t="e">
        <f t="shared" si="35"/>
        <v>#DIV/0!</v>
      </c>
      <c r="G137" s="117" t="s">
        <v>44</v>
      </c>
      <c r="H137" s="170"/>
    </row>
    <row r="138" spans="1:8" ht="15.75">
      <c r="A138" s="185">
        <v>1</v>
      </c>
      <c r="B138" s="186" t="s">
        <v>38</v>
      </c>
      <c r="C138" s="110" t="s">
        <v>136</v>
      </c>
      <c r="D138" s="111">
        <f>SUM(D139:D141)</f>
        <v>67251.5</v>
      </c>
      <c r="E138" s="111">
        <f>SUM(E139:E141)</f>
        <v>0</v>
      </c>
      <c r="F138" s="112">
        <f>E138/D138</f>
        <v>0</v>
      </c>
      <c r="G138" s="187" t="s">
        <v>44</v>
      </c>
      <c r="H138" s="187"/>
    </row>
    <row r="139" spans="1:8" ht="15.75">
      <c r="A139" s="185"/>
      <c r="B139" s="186"/>
      <c r="C139" s="110" t="s">
        <v>138</v>
      </c>
      <c r="D139" s="111">
        <f t="shared" ref="D139:E141" si="36">D143</f>
        <v>59129.9</v>
      </c>
      <c r="E139" s="111">
        <f t="shared" si="36"/>
        <v>0</v>
      </c>
      <c r="F139" s="112">
        <f t="shared" ref="F139:F141" si="37">E139/D139</f>
        <v>0</v>
      </c>
      <c r="G139" s="188"/>
      <c r="H139" s="188"/>
    </row>
    <row r="140" spans="1:8" ht="15.75">
      <c r="A140" s="185"/>
      <c r="B140" s="186"/>
      <c r="C140" s="110" t="s">
        <v>139</v>
      </c>
      <c r="D140" s="111">
        <f t="shared" si="36"/>
        <v>8121.5999999999995</v>
      </c>
      <c r="E140" s="111">
        <f t="shared" si="36"/>
        <v>0</v>
      </c>
      <c r="F140" s="112">
        <f t="shared" si="37"/>
        <v>0</v>
      </c>
      <c r="G140" s="188"/>
      <c r="H140" s="188"/>
    </row>
    <row r="141" spans="1:8" ht="15.75">
      <c r="A141" s="185"/>
      <c r="B141" s="186"/>
      <c r="C141" s="110" t="s">
        <v>140</v>
      </c>
      <c r="D141" s="111">
        <f t="shared" si="36"/>
        <v>0</v>
      </c>
      <c r="E141" s="111">
        <f t="shared" si="36"/>
        <v>0</v>
      </c>
      <c r="F141" s="112" t="e">
        <f t="shared" si="37"/>
        <v>#DIV/0!</v>
      </c>
      <c r="G141" s="189"/>
      <c r="H141" s="189"/>
    </row>
    <row r="142" spans="1:8" ht="15.75">
      <c r="A142" s="177">
        <v>1</v>
      </c>
      <c r="B142" s="180" t="s">
        <v>39</v>
      </c>
      <c r="C142" s="113" t="s">
        <v>136</v>
      </c>
      <c r="D142" s="114">
        <f>SUM(D143:D145)</f>
        <v>67251.5</v>
      </c>
      <c r="E142" s="114">
        <f>SUM(E143:E145)</f>
        <v>0</v>
      </c>
      <c r="F142" s="115">
        <f>E142/D142</f>
        <v>0</v>
      </c>
      <c r="G142" s="113" t="s">
        <v>44</v>
      </c>
      <c r="H142" s="116"/>
    </row>
    <row r="143" spans="1:8" ht="15.75">
      <c r="A143" s="178"/>
      <c r="B143" s="181"/>
      <c r="C143" s="113" t="s">
        <v>138</v>
      </c>
      <c r="D143" s="114">
        <f>D147+D151+D155+D159</f>
        <v>59129.9</v>
      </c>
      <c r="E143" s="114">
        <f>E147+E151+E155+E159</f>
        <v>0</v>
      </c>
      <c r="F143" s="115">
        <f t="shared" ref="F143:F145" si="38">E143/D143</f>
        <v>0</v>
      </c>
      <c r="G143" s="113" t="s">
        <v>44</v>
      </c>
      <c r="H143" s="116"/>
    </row>
    <row r="144" spans="1:8" ht="15.75">
      <c r="A144" s="178"/>
      <c r="B144" s="181"/>
      <c r="C144" s="113" t="s">
        <v>139</v>
      </c>
      <c r="D144" s="114">
        <f>D148+D152+D156+D160</f>
        <v>8121.5999999999995</v>
      </c>
      <c r="E144" s="114">
        <f>E148+E152+E156+E160</f>
        <v>0</v>
      </c>
      <c r="F144" s="115">
        <f t="shared" si="38"/>
        <v>0</v>
      </c>
      <c r="G144" s="113" t="s">
        <v>44</v>
      </c>
      <c r="H144" s="116"/>
    </row>
    <row r="145" spans="1:8" ht="15.75">
      <c r="A145" s="179"/>
      <c r="B145" s="182"/>
      <c r="C145" s="113" t="s">
        <v>140</v>
      </c>
      <c r="D145" s="114">
        <f>D149</f>
        <v>0</v>
      </c>
      <c r="E145" s="114">
        <f>E149</f>
        <v>0</v>
      </c>
      <c r="F145" s="115" t="e">
        <f t="shared" si="38"/>
        <v>#DIV/0!</v>
      </c>
      <c r="G145" s="113" t="s">
        <v>44</v>
      </c>
      <c r="H145" s="116"/>
    </row>
    <row r="146" spans="1:8" ht="15.75">
      <c r="A146" s="171" t="s">
        <v>142</v>
      </c>
      <c r="B146" s="174" t="s">
        <v>182</v>
      </c>
      <c r="C146" s="117" t="s">
        <v>136</v>
      </c>
      <c r="D146" s="118">
        <f>SUM(D147:D149)</f>
        <v>30099.5</v>
      </c>
      <c r="E146" s="118">
        <f>SUM(E147:E149)</f>
        <v>0</v>
      </c>
      <c r="F146" s="119">
        <f>E146/D146</f>
        <v>0</v>
      </c>
      <c r="G146" s="117" t="s">
        <v>44</v>
      </c>
      <c r="H146" s="168" t="s">
        <v>232</v>
      </c>
    </row>
    <row r="147" spans="1:8" ht="15.75">
      <c r="A147" s="172"/>
      <c r="B147" s="175"/>
      <c r="C147" s="117" t="s">
        <v>138</v>
      </c>
      <c r="D147" s="118">
        <v>30099.5</v>
      </c>
      <c r="E147" s="118">
        <v>0</v>
      </c>
      <c r="F147" s="119">
        <f t="shared" ref="F147:F149" si="39">E147/D147</f>
        <v>0</v>
      </c>
      <c r="G147" s="117" t="s">
        <v>44</v>
      </c>
      <c r="H147" s="169"/>
    </row>
    <row r="148" spans="1:8" ht="15.75">
      <c r="A148" s="172"/>
      <c r="B148" s="175"/>
      <c r="C148" s="117" t="s">
        <v>139</v>
      </c>
      <c r="D148" s="118">
        <v>0</v>
      </c>
      <c r="E148" s="118">
        <v>0</v>
      </c>
      <c r="F148" s="119" t="e">
        <f t="shared" si="39"/>
        <v>#DIV/0!</v>
      </c>
      <c r="G148" s="117" t="s">
        <v>44</v>
      </c>
      <c r="H148" s="169"/>
    </row>
    <row r="149" spans="1:8" ht="87" customHeight="1">
      <c r="A149" s="173"/>
      <c r="B149" s="176"/>
      <c r="C149" s="117" t="s">
        <v>140</v>
      </c>
      <c r="D149" s="118">
        <v>0</v>
      </c>
      <c r="E149" s="118">
        <v>0</v>
      </c>
      <c r="F149" s="119" t="e">
        <f t="shared" si="39"/>
        <v>#DIV/0!</v>
      </c>
      <c r="G149" s="117" t="s">
        <v>44</v>
      </c>
      <c r="H149" s="170"/>
    </row>
    <row r="150" spans="1:8" ht="15.75">
      <c r="A150" s="190" t="s">
        <v>144</v>
      </c>
      <c r="B150" s="168" t="s">
        <v>183</v>
      </c>
      <c r="C150" s="117" t="s">
        <v>136</v>
      </c>
      <c r="D150" s="118">
        <f>SUM(D151:D153)</f>
        <v>29248.375</v>
      </c>
      <c r="E150" s="118">
        <f>SUM(E151:E153)</f>
        <v>0</v>
      </c>
      <c r="F150" s="119">
        <f>E150/D150</f>
        <v>0</v>
      </c>
      <c r="G150" s="117" t="s">
        <v>44</v>
      </c>
      <c r="H150" s="168" t="s">
        <v>244</v>
      </c>
    </row>
    <row r="151" spans="1:8" ht="15.75">
      <c r="A151" s="191"/>
      <c r="B151" s="169"/>
      <c r="C151" s="117" t="s">
        <v>138</v>
      </c>
      <c r="D151" s="118">
        <v>21849.674999999999</v>
      </c>
      <c r="E151" s="118">
        <v>0</v>
      </c>
      <c r="F151" s="119">
        <f t="shared" ref="F151:F153" si="40">E151/D151</f>
        <v>0</v>
      </c>
      <c r="G151" s="117" t="s">
        <v>44</v>
      </c>
      <c r="H151" s="169"/>
    </row>
    <row r="152" spans="1:8" ht="15.75">
      <c r="A152" s="191"/>
      <c r="B152" s="169"/>
      <c r="C152" s="117" t="s">
        <v>139</v>
      </c>
      <c r="D152" s="118">
        <v>7398.7</v>
      </c>
      <c r="E152" s="118">
        <v>0</v>
      </c>
      <c r="F152" s="119">
        <f t="shared" si="40"/>
        <v>0</v>
      </c>
      <c r="G152" s="117" t="s">
        <v>44</v>
      </c>
      <c r="H152" s="169"/>
    </row>
    <row r="153" spans="1:8" ht="121.5" customHeight="1">
      <c r="A153" s="192"/>
      <c r="B153" s="170"/>
      <c r="C153" s="117" t="s">
        <v>140</v>
      </c>
      <c r="D153" s="118">
        <v>0</v>
      </c>
      <c r="E153" s="118">
        <v>0</v>
      </c>
      <c r="F153" s="119" t="e">
        <f t="shared" si="40"/>
        <v>#DIV/0!</v>
      </c>
      <c r="G153" s="117" t="s">
        <v>44</v>
      </c>
      <c r="H153" s="170"/>
    </row>
    <row r="154" spans="1:8" ht="15.75" customHeight="1">
      <c r="A154" s="190" t="s">
        <v>146</v>
      </c>
      <c r="B154" s="168" t="s">
        <v>184</v>
      </c>
      <c r="C154" s="117" t="s">
        <v>136</v>
      </c>
      <c r="D154" s="120">
        <f>SUM(D155:D157)</f>
        <v>7000</v>
      </c>
      <c r="E154" s="120">
        <f>SUM(E155:E157)</f>
        <v>0</v>
      </c>
      <c r="F154" s="121">
        <f>E154/D154</f>
        <v>0</v>
      </c>
      <c r="G154" s="117" t="s">
        <v>44</v>
      </c>
      <c r="H154" s="168" t="s">
        <v>232</v>
      </c>
    </row>
    <row r="155" spans="1:8" ht="15.75">
      <c r="A155" s="191"/>
      <c r="B155" s="169"/>
      <c r="C155" s="117" t="s">
        <v>138</v>
      </c>
      <c r="D155" s="120">
        <v>7000</v>
      </c>
      <c r="E155" s="120">
        <v>0</v>
      </c>
      <c r="F155" s="121">
        <f t="shared" ref="F155:F157" si="41">E155/D155</f>
        <v>0</v>
      </c>
      <c r="G155" s="117" t="s">
        <v>44</v>
      </c>
      <c r="H155" s="169"/>
    </row>
    <row r="156" spans="1:8" ht="15.75">
      <c r="A156" s="191"/>
      <c r="B156" s="169"/>
      <c r="C156" s="117" t="s">
        <v>139</v>
      </c>
      <c r="D156" s="120">
        <v>0</v>
      </c>
      <c r="E156" s="120">
        <v>0</v>
      </c>
      <c r="F156" s="121" t="e">
        <f t="shared" si="41"/>
        <v>#DIV/0!</v>
      </c>
      <c r="G156" s="117" t="s">
        <v>44</v>
      </c>
      <c r="H156" s="169"/>
    </row>
    <row r="157" spans="1:8" ht="51" customHeight="1">
      <c r="A157" s="192"/>
      <c r="B157" s="170"/>
      <c r="C157" s="117" t="s">
        <v>140</v>
      </c>
      <c r="D157" s="120">
        <v>0</v>
      </c>
      <c r="E157" s="120">
        <v>0</v>
      </c>
      <c r="F157" s="121" t="e">
        <f t="shared" si="41"/>
        <v>#DIV/0!</v>
      </c>
      <c r="G157" s="117" t="s">
        <v>44</v>
      </c>
      <c r="H157" s="170"/>
    </row>
    <row r="158" spans="1:8" ht="15.75">
      <c r="A158" s="190" t="s">
        <v>150</v>
      </c>
      <c r="B158" s="168" t="s">
        <v>229</v>
      </c>
      <c r="C158" s="117" t="s">
        <v>136</v>
      </c>
      <c r="D158" s="118">
        <f>SUM(D159:D161)</f>
        <v>903.625</v>
      </c>
      <c r="E158" s="118">
        <f>SUM(E159:E161)</f>
        <v>0</v>
      </c>
      <c r="F158" s="119">
        <f>E158/D158</f>
        <v>0</v>
      </c>
      <c r="G158" s="117" t="s">
        <v>44</v>
      </c>
      <c r="H158" s="168" t="s">
        <v>232</v>
      </c>
    </row>
    <row r="159" spans="1:8" ht="15.75">
      <c r="A159" s="191"/>
      <c r="B159" s="169"/>
      <c r="C159" s="117" t="s">
        <v>138</v>
      </c>
      <c r="D159" s="118">
        <v>180.72499999999999</v>
      </c>
      <c r="E159" s="118">
        <v>0</v>
      </c>
      <c r="F159" s="119">
        <f t="shared" ref="F159:F161" si="42">E159/D159</f>
        <v>0</v>
      </c>
      <c r="G159" s="117" t="s">
        <v>44</v>
      </c>
      <c r="H159" s="169"/>
    </row>
    <row r="160" spans="1:8" ht="15.75">
      <c r="A160" s="191"/>
      <c r="B160" s="169"/>
      <c r="C160" s="117" t="s">
        <v>139</v>
      </c>
      <c r="D160" s="118">
        <v>722.9</v>
      </c>
      <c r="E160" s="118">
        <v>0</v>
      </c>
      <c r="F160" s="119">
        <f t="shared" si="42"/>
        <v>0</v>
      </c>
      <c r="G160" s="117" t="s">
        <v>44</v>
      </c>
      <c r="H160" s="169"/>
    </row>
    <row r="161" spans="1:8" ht="409.5" customHeight="1">
      <c r="A161" s="192"/>
      <c r="B161" s="170"/>
      <c r="C161" s="117" t="s">
        <v>140</v>
      </c>
      <c r="D161" s="118">
        <v>0</v>
      </c>
      <c r="E161" s="118">
        <v>0</v>
      </c>
      <c r="F161" s="119" t="e">
        <f t="shared" si="42"/>
        <v>#DIV/0!</v>
      </c>
      <c r="G161" s="117" t="s">
        <v>44</v>
      </c>
      <c r="H161" s="170"/>
    </row>
    <row r="162" spans="1:8" ht="15.75">
      <c r="A162" s="185">
        <v>1</v>
      </c>
      <c r="B162" s="186" t="s">
        <v>40</v>
      </c>
      <c r="C162" s="110" t="s">
        <v>136</v>
      </c>
      <c r="D162" s="111">
        <f>SUM(D163:D165)</f>
        <v>145410.82545999999</v>
      </c>
      <c r="E162" s="111">
        <f>SUM(E163:E165)</f>
        <v>8296.5500000000011</v>
      </c>
      <c r="F162" s="112">
        <f>E162/D162</f>
        <v>5.7055930834270921E-2</v>
      </c>
      <c r="G162" s="186" t="s">
        <v>44</v>
      </c>
      <c r="H162" s="187"/>
    </row>
    <row r="163" spans="1:8" ht="15.75">
      <c r="A163" s="185"/>
      <c r="B163" s="186"/>
      <c r="C163" s="110" t="s">
        <v>138</v>
      </c>
      <c r="D163" s="111">
        <f>D167+D179</f>
        <v>14508.82546</v>
      </c>
      <c r="E163" s="111">
        <f>E167+E179</f>
        <v>248.8965</v>
      </c>
      <c r="F163" s="112">
        <f t="shared" ref="F163:F165" si="43">E163/D163</f>
        <v>1.7154834530623681E-2</v>
      </c>
      <c r="G163" s="186"/>
      <c r="H163" s="188"/>
    </row>
    <row r="164" spans="1:8" ht="15.75">
      <c r="A164" s="185"/>
      <c r="B164" s="186"/>
      <c r="C164" s="110" t="s">
        <v>139</v>
      </c>
      <c r="D164" s="111">
        <f>D168+D180</f>
        <v>130902</v>
      </c>
      <c r="E164" s="111">
        <f t="shared" ref="E164" si="44">E168+E180</f>
        <v>8047.6535000000003</v>
      </c>
      <c r="F164" s="112">
        <f t="shared" si="43"/>
        <v>6.1478460986081195E-2</v>
      </c>
      <c r="G164" s="186"/>
      <c r="H164" s="188"/>
    </row>
    <row r="165" spans="1:8" ht="15.75">
      <c r="A165" s="185"/>
      <c r="B165" s="186"/>
      <c r="C165" s="110" t="s">
        <v>140</v>
      </c>
      <c r="D165" s="111">
        <f t="shared" ref="D165:E165" si="45">D169+D181</f>
        <v>0</v>
      </c>
      <c r="E165" s="111">
        <f t="shared" si="45"/>
        <v>0</v>
      </c>
      <c r="F165" s="112" t="e">
        <f t="shared" si="43"/>
        <v>#DIV/0!</v>
      </c>
      <c r="G165" s="186"/>
      <c r="H165" s="189"/>
    </row>
    <row r="166" spans="1:8" ht="15.75">
      <c r="A166" s="177">
        <v>1</v>
      </c>
      <c r="B166" s="180" t="s">
        <v>41</v>
      </c>
      <c r="C166" s="113" t="s">
        <v>136</v>
      </c>
      <c r="D166" s="114">
        <f>SUM(D167:D169)</f>
        <v>134950.51546</v>
      </c>
      <c r="E166" s="114">
        <f>SUM(E167:E169)</f>
        <v>8296.5500000000011</v>
      </c>
      <c r="F166" s="115">
        <f>E166/D166</f>
        <v>6.1478460987865878E-2</v>
      </c>
      <c r="G166" s="113" t="s">
        <v>44</v>
      </c>
      <c r="H166" s="116"/>
    </row>
    <row r="167" spans="1:8" ht="15.75">
      <c r="A167" s="178"/>
      <c r="B167" s="181"/>
      <c r="C167" s="113" t="s">
        <v>138</v>
      </c>
      <c r="D167" s="114">
        <f>D171+D175</f>
        <v>4048.5154600000001</v>
      </c>
      <c r="E167" s="114">
        <f>E171+E175</f>
        <v>248.8965</v>
      </c>
      <c r="F167" s="115">
        <f t="shared" ref="F167:F169" si="46">E167/D167</f>
        <v>6.1478461045570518E-2</v>
      </c>
      <c r="G167" s="113" t="s">
        <v>44</v>
      </c>
      <c r="H167" s="116"/>
    </row>
    <row r="168" spans="1:8" ht="15.75">
      <c r="A168" s="178"/>
      <c r="B168" s="181"/>
      <c r="C168" s="113" t="s">
        <v>139</v>
      </c>
      <c r="D168" s="114">
        <f t="shared" ref="D168:E169" si="47">D172+D176</f>
        <v>130902</v>
      </c>
      <c r="E168" s="114">
        <f t="shared" si="47"/>
        <v>8047.6535000000003</v>
      </c>
      <c r="F168" s="115">
        <f t="shared" si="46"/>
        <v>6.1478460986081195E-2</v>
      </c>
      <c r="G168" s="113" t="s">
        <v>44</v>
      </c>
      <c r="H168" s="116"/>
    </row>
    <row r="169" spans="1:8" ht="87" customHeight="1">
      <c r="A169" s="179"/>
      <c r="B169" s="182"/>
      <c r="C169" s="113" t="s">
        <v>140</v>
      </c>
      <c r="D169" s="114">
        <f t="shared" si="47"/>
        <v>0</v>
      </c>
      <c r="E169" s="114">
        <f t="shared" si="47"/>
        <v>0</v>
      </c>
      <c r="F169" s="115" t="e">
        <f t="shared" si="46"/>
        <v>#DIV/0!</v>
      </c>
      <c r="G169" s="113" t="s">
        <v>44</v>
      </c>
      <c r="H169" s="116"/>
    </row>
    <row r="170" spans="1:8" ht="15.75">
      <c r="A170" s="171" t="s">
        <v>142</v>
      </c>
      <c r="B170" s="174" t="s">
        <v>185</v>
      </c>
      <c r="C170" s="117" t="s">
        <v>136</v>
      </c>
      <c r="D170" s="118">
        <f>SUM(D171:D173)</f>
        <v>79925.360820000002</v>
      </c>
      <c r="E170" s="118">
        <f>SUM(E171:E173)</f>
        <v>0</v>
      </c>
      <c r="F170" s="119">
        <f>E170/D170</f>
        <v>0</v>
      </c>
      <c r="G170" s="117" t="s">
        <v>44</v>
      </c>
      <c r="H170" s="174" t="s">
        <v>251</v>
      </c>
    </row>
    <row r="171" spans="1:8" ht="15.75">
      <c r="A171" s="172"/>
      <c r="B171" s="175"/>
      <c r="C171" s="117" t="s">
        <v>138</v>
      </c>
      <c r="D171" s="120">
        <v>2397.76082</v>
      </c>
      <c r="E171" s="120">
        <v>0</v>
      </c>
      <c r="F171" s="121">
        <f t="shared" ref="F171:F173" si="48">E171/D171</f>
        <v>0</v>
      </c>
      <c r="G171" s="117" t="s">
        <v>44</v>
      </c>
      <c r="H171" s="175"/>
    </row>
    <row r="172" spans="1:8" ht="15.75">
      <c r="A172" s="172"/>
      <c r="B172" s="175"/>
      <c r="C172" s="117" t="s">
        <v>139</v>
      </c>
      <c r="D172" s="120">
        <v>77527.600000000006</v>
      </c>
      <c r="E172" s="120">
        <v>0</v>
      </c>
      <c r="F172" s="121">
        <f t="shared" si="48"/>
        <v>0</v>
      </c>
      <c r="G172" s="117" t="s">
        <v>44</v>
      </c>
      <c r="H172" s="175"/>
    </row>
    <row r="173" spans="1:8" ht="242.25" customHeight="1">
      <c r="A173" s="173"/>
      <c r="B173" s="176"/>
      <c r="C173" s="117" t="s">
        <v>140</v>
      </c>
      <c r="D173" s="120">
        <v>0</v>
      </c>
      <c r="E173" s="120">
        <v>0</v>
      </c>
      <c r="F173" s="121" t="e">
        <f t="shared" si="48"/>
        <v>#DIV/0!</v>
      </c>
      <c r="G173" s="117" t="s">
        <v>44</v>
      </c>
      <c r="H173" s="176"/>
    </row>
    <row r="174" spans="1:8" ht="15.75">
      <c r="A174" s="165" t="s">
        <v>144</v>
      </c>
      <c r="B174" s="168" t="s">
        <v>186</v>
      </c>
      <c r="C174" s="117" t="s">
        <v>136</v>
      </c>
      <c r="D174" s="120">
        <f>SUM(D175:D177)</f>
        <v>55025.154640000001</v>
      </c>
      <c r="E174" s="120">
        <f>SUM(E175:E177)</f>
        <v>8296.5500000000011</v>
      </c>
      <c r="F174" s="121">
        <f>E174/D174</f>
        <v>0.15077740452125699</v>
      </c>
      <c r="G174" s="117" t="s">
        <v>44</v>
      </c>
      <c r="H174" s="168" t="s">
        <v>252</v>
      </c>
    </row>
    <row r="175" spans="1:8" ht="15.75">
      <c r="A175" s="166"/>
      <c r="B175" s="169"/>
      <c r="C175" s="117" t="s">
        <v>138</v>
      </c>
      <c r="D175" s="120">
        <v>1650.7546400000001</v>
      </c>
      <c r="E175" s="120">
        <v>248.8965</v>
      </c>
      <c r="F175" s="121">
        <f t="shared" ref="F175:F177" si="49">E175/D175</f>
        <v>0.15077740444818619</v>
      </c>
      <c r="G175" s="117" t="s">
        <v>44</v>
      </c>
      <c r="H175" s="183"/>
    </row>
    <row r="176" spans="1:8" ht="15.75">
      <c r="A176" s="166"/>
      <c r="B176" s="169"/>
      <c r="C176" s="117" t="s">
        <v>139</v>
      </c>
      <c r="D176" s="120">
        <v>53374.400000000001</v>
      </c>
      <c r="E176" s="120">
        <v>8047.6535000000003</v>
      </c>
      <c r="F176" s="121">
        <f t="shared" si="49"/>
        <v>0.1507774045235169</v>
      </c>
      <c r="G176" s="117" t="s">
        <v>44</v>
      </c>
      <c r="H176" s="183"/>
    </row>
    <row r="177" spans="1:8" ht="150" customHeight="1">
      <c r="A177" s="167"/>
      <c r="B177" s="170"/>
      <c r="C177" s="117" t="s">
        <v>140</v>
      </c>
      <c r="D177" s="120">
        <v>0</v>
      </c>
      <c r="E177" s="120">
        <v>0</v>
      </c>
      <c r="F177" s="121" t="e">
        <f t="shared" si="49"/>
        <v>#DIV/0!</v>
      </c>
      <c r="G177" s="117" t="s">
        <v>44</v>
      </c>
      <c r="H177" s="184"/>
    </row>
    <row r="178" spans="1:8" ht="15.75">
      <c r="A178" s="177">
        <v>2</v>
      </c>
      <c r="B178" s="180" t="s">
        <v>42</v>
      </c>
      <c r="C178" s="113" t="s">
        <v>136</v>
      </c>
      <c r="D178" s="114">
        <f>SUM(D179:D181)</f>
        <v>10460.31</v>
      </c>
      <c r="E178" s="114">
        <f>SUM(E179:E181)</f>
        <v>0</v>
      </c>
      <c r="F178" s="115">
        <f>E178/D178</f>
        <v>0</v>
      </c>
      <c r="G178" s="113" t="s">
        <v>44</v>
      </c>
      <c r="H178" s="116"/>
    </row>
    <row r="179" spans="1:8" ht="15.75">
      <c r="A179" s="178"/>
      <c r="B179" s="181"/>
      <c r="C179" s="113" t="s">
        <v>138</v>
      </c>
      <c r="D179" s="114">
        <f t="shared" ref="D179:E181" si="50">D183</f>
        <v>10460.31</v>
      </c>
      <c r="E179" s="114">
        <f t="shared" si="50"/>
        <v>0</v>
      </c>
      <c r="F179" s="115">
        <f t="shared" ref="F179:F181" si="51">E179/D179</f>
        <v>0</v>
      </c>
      <c r="G179" s="113" t="s">
        <v>44</v>
      </c>
      <c r="H179" s="116"/>
    </row>
    <row r="180" spans="1:8" ht="15.75">
      <c r="A180" s="178"/>
      <c r="B180" s="181"/>
      <c r="C180" s="113" t="s">
        <v>139</v>
      </c>
      <c r="D180" s="114">
        <f t="shared" si="50"/>
        <v>0</v>
      </c>
      <c r="E180" s="114">
        <f t="shared" si="50"/>
        <v>0</v>
      </c>
      <c r="F180" s="115" t="e">
        <f t="shared" si="51"/>
        <v>#DIV/0!</v>
      </c>
      <c r="G180" s="113" t="s">
        <v>44</v>
      </c>
      <c r="H180" s="116"/>
    </row>
    <row r="181" spans="1:8" ht="15.75">
      <c r="A181" s="179"/>
      <c r="B181" s="182"/>
      <c r="C181" s="113" t="s">
        <v>140</v>
      </c>
      <c r="D181" s="114">
        <f t="shared" si="50"/>
        <v>0</v>
      </c>
      <c r="E181" s="114">
        <f t="shared" si="50"/>
        <v>0</v>
      </c>
      <c r="F181" s="115" t="e">
        <f t="shared" si="51"/>
        <v>#DIV/0!</v>
      </c>
      <c r="G181" s="113" t="s">
        <v>44</v>
      </c>
      <c r="H181" s="116"/>
    </row>
    <row r="182" spans="1:8" ht="15.75">
      <c r="A182" s="171" t="s">
        <v>154</v>
      </c>
      <c r="B182" s="174" t="s">
        <v>187</v>
      </c>
      <c r="C182" s="117" t="s">
        <v>136</v>
      </c>
      <c r="D182" s="118">
        <f>SUM(D183:D185)</f>
        <v>10460.31</v>
      </c>
      <c r="E182" s="118">
        <f>SUM(E183:E185)</f>
        <v>0</v>
      </c>
      <c r="F182" s="119">
        <f>E182/D182</f>
        <v>0</v>
      </c>
      <c r="G182" s="117" t="s">
        <v>44</v>
      </c>
      <c r="H182" s="174" t="s">
        <v>188</v>
      </c>
    </row>
    <row r="183" spans="1:8" ht="15.75">
      <c r="A183" s="172"/>
      <c r="B183" s="175"/>
      <c r="C183" s="117" t="s">
        <v>138</v>
      </c>
      <c r="D183" s="120">
        <v>10460.31</v>
      </c>
      <c r="E183" s="120">
        <v>0</v>
      </c>
      <c r="F183" s="121">
        <f t="shared" ref="F183:F185" si="52">E183/D183</f>
        <v>0</v>
      </c>
      <c r="G183" s="117" t="s">
        <v>44</v>
      </c>
      <c r="H183" s="175"/>
    </row>
    <row r="184" spans="1:8" ht="15.75">
      <c r="A184" s="172"/>
      <c r="B184" s="175"/>
      <c r="C184" s="117" t="s">
        <v>139</v>
      </c>
      <c r="D184" s="120">
        <v>0</v>
      </c>
      <c r="E184" s="120">
        <v>0</v>
      </c>
      <c r="F184" s="121" t="e">
        <f t="shared" si="52"/>
        <v>#DIV/0!</v>
      </c>
      <c r="G184" s="117" t="s">
        <v>44</v>
      </c>
      <c r="H184" s="175"/>
    </row>
    <row r="185" spans="1:8" ht="162.75" customHeight="1">
      <c r="A185" s="173"/>
      <c r="B185" s="176"/>
      <c r="C185" s="117" t="s">
        <v>140</v>
      </c>
      <c r="D185" s="120">
        <v>0</v>
      </c>
      <c r="E185" s="120">
        <v>0</v>
      </c>
      <c r="F185" s="121" t="e">
        <f t="shared" si="52"/>
        <v>#DIV/0!</v>
      </c>
      <c r="G185" s="117" t="s">
        <v>44</v>
      </c>
      <c r="H185" s="176"/>
    </row>
    <row r="186" spans="1:8" ht="15.75">
      <c r="A186" s="185">
        <v>1</v>
      </c>
      <c r="B186" s="186" t="s">
        <v>43</v>
      </c>
      <c r="C186" s="110" t="s">
        <v>136</v>
      </c>
      <c r="D186" s="111">
        <f>SUM(D187:D189)</f>
        <v>111305.834</v>
      </c>
      <c r="E186" s="111">
        <f>SUM(E187:E189)</f>
        <v>22038.359239999998</v>
      </c>
      <c r="F186" s="112">
        <f>E186/D186</f>
        <v>0.19799824005631186</v>
      </c>
      <c r="G186" s="187" t="s">
        <v>44</v>
      </c>
      <c r="H186" s="187"/>
    </row>
    <row r="187" spans="1:8" ht="15.75">
      <c r="A187" s="185"/>
      <c r="B187" s="186"/>
      <c r="C187" s="110" t="s">
        <v>138</v>
      </c>
      <c r="D187" s="111">
        <f>D191+D203</f>
        <v>106305.834</v>
      </c>
      <c r="E187" s="111">
        <f>E191+E203</f>
        <v>20993.669239999999</v>
      </c>
      <c r="F187" s="112">
        <f t="shared" ref="F187:F189" si="53">E187/D187</f>
        <v>0.19748369821359005</v>
      </c>
      <c r="G187" s="188"/>
      <c r="H187" s="188"/>
    </row>
    <row r="188" spans="1:8" ht="15.75">
      <c r="A188" s="185"/>
      <c r="B188" s="186"/>
      <c r="C188" s="110" t="s">
        <v>139</v>
      </c>
      <c r="D188" s="111">
        <f>D192+D204</f>
        <v>5000</v>
      </c>
      <c r="E188" s="111">
        <f t="shared" ref="E188" si="54">E192+E204</f>
        <v>1044.69</v>
      </c>
      <c r="F188" s="112">
        <f t="shared" si="53"/>
        <v>0.20893800000000001</v>
      </c>
      <c r="G188" s="188"/>
      <c r="H188" s="188"/>
    </row>
    <row r="189" spans="1:8" ht="15.75">
      <c r="A189" s="185"/>
      <c r="B189" s="186"/>
      <c r="C189" s="110" t="s">
        <v>140</v>
      </c>
      <c r="D189" s="111">
        <f t="shared" ref="D189:E189" si="55">D193+D205</f>
        <v>0</v>
      </c>
      <c r="E189" s="111">
        <f t="shared" si="55"/>
        <v>0</v>
      </c>
      <c r="F189" s="112" t="e">
        <f t="shared" si="53"/>
        <v>#DIV/0!</v>
      </c>
      <c r="G189" s="189"/>
      <c r="H189" s="189"/>
    </row>
    <row r="190" spans="1:8" ht="15.75">
      <c r="A190" s="177">
        <v>1</v>
      </c>
      <c r="B190" s="180" t="s">
        <v>189</v>
      </c>
      <c r="C190" s="113" t="s">
        <v>136</v>
      </c>
      <c r="D190" s="114">
        <f>SUM(D191:D193)</f>
        <v>98420.5</v>
      </c>
      <c r="E190" s="114">
        <f>SUM(E191:E193)</f>
        <v>20077.991239999999</v>
      </c>
      <c r="F190" s="115">
        <f>E190/D190</f>
        <v>0.20400212597985176</v>
      </c>
      <c r="G190" s="113" t="s">
        <v>44</v>
      </c>
      <c r="H190" s="116"/>
    </row>
    <row r="191" spans="1:8" ht="15.75">
      <c r="A191" s="178"/>
      <c r="B191" s="181"/>
      <c r="C191" s="113" t="s">
        <v>138</v>
      </c>
      <c r="D191" s="114">
        <f>D195+D199</f>
        <v>98420.5</v>
      </c>
      <c r="E191" s="114">
        <f>E195+E199</f>
        <v>20077.991239999999</v>
      </c>
      <c r="F191" s="115">
        <f t="shared" ref="F191:F193" si="56">E191/D191</f>
        <v>0.20400212597985176</v>
      </c>
      <c r="G191" s="113" t="s">
        <v>44</v>
      </c>
      <c r="H191" s="116"/>
    </row>
    <row r="192" spans="1:8" ht="15.75">
      <c r="A192" s="178"/>
      <c r="B192" s="181"/>
      <c r="C192" s="113" t="s">
        <v>139</v>
      </c>
      <c r="D192" s="114">
        <f t="shared" ref="D192:E193" si="57">D196+D200</f>
        <v>0</v>
      </c>
      <c r="E192" s="114">
        <f t="shared" si="57"/>
        <v>0</v>
      </c>
      <c r="F192" s="115" t="e">
        <f t="shared" si="56"/>
        <v>#DIV/0!</v>
      </c>
      <c r="G192" s="113" t="s">
        <v>44</v>
      </c>
      <c r="H192" s="116"/>
    </row>
    <row r="193" spans="1:8" ht="15.75">
      <c r="A193" s="179"/>
      <c r="B193" s="182"/>
      <c r="C193" s="113" t="s">
        <v>140</v>
      </c>
      <c r="D193" s="114">
        <f t="shared" si="57"/>
        <v>0</v>
      </c>
      <c r="E193" s="114">
        <f t="shared" si="57"/>
        <v>0</v>
      </c>
      <c r="F193" s="115" t="e">
        <f t="shared" si="56"/>
        <v>#DIV/0!</v>
      </c>
      <c r="G193" s="113" t="s">
        <v>44</v>
      </c>
      <c r="H193" s="116"/>
    </row>
    <row r="194" spans="1:8" ht="15.75">
      <c r="A194" s="171" t="s">
        <v>142</v>
      </c>
      <c r="B194" s="174" t="s">
        <v>190</v>
      </c>
      <c r="C194" s="117" t="s">
        <v>136</v>
      </c>
      <c r="D194" s="118">
        <f>SUM(D195:D197)</f>
        <v>61522.2</v>
      </c>
      <c r="E194" s="125">
        <f>SUM(E195:E197)</f>
        <v>11421.277239999999</v>
      </c>
      <c r="F194" s="119">
        <f>E194/D194</f>
        <v>0.1856448117915159</v>
      </c>
      <c r="G194" s="117" t="s">
        <v>44</v>
      </c>
      <c r="H194" s="174" t="s">
        <v>250</v>
      </c>
    </row>
    <row r="195" spans="1:8" ht="15.75">
      <c r="A195" s="172"/>
      <c r="B195" s="175"/>
      <c r="C195" s="117" t="s">
        <v>138</v>
      </c>
      <c r="D195" s="118">
        <v>61522.2</v>
      </c>
      <c r="E195" s="125">
        <v>11421.277239999999</v>
      </c>
      <c r="F195" s="119">
        <f t="shared" ref="F195:F197" si="58">E195/D195</f>
        <v>0.1856448117915159</v>
      </c>
      <c r="G195" s="117" t="s">
        <v>44</v>
      </c>
      <c r="H195" s="175"/>
    </row>
    <row r="196" spans="1:8" ht="15.75">
      <c r="A196" s="172"/>
      <c r="B196" s="175"/>
      <c r="C196" s="117" t="s">
        <v>139</v>
      </c>
      <c r="D196" s="118">
        <v>0</v>
      </c>
      <c r="E196" s="125">
        <v>0</v>
      </c>
      <c r="F196" s="119" t="e">
        <f t="shared" si="58"/>
        <v>#DIV/0!</v>
      </c>
      <c r="G196" s="117" t="s">
        <v>44</v>
      </c>
      <c r="H196" s="175"/>
    </row>
    <row r="197" spans="1:8" ht="20.25" customHeight="1">
      <c r="A197" s="173"/>
      <c r="B197" s="176"/>
      <c r="C197" s="117" t="s">
        <v>140</v>
      </c>
      <c r="D197" s="118">
        <v>0</v>
      </c>
      <c r="E197" s="125">
        <v>0</v>
      </c>
      <c r="F197" s="119" t="e">
        <f t="shared" si="58"/>
        <v>#DIV/0!</v>
      </c>
      <c r="G197" s="117" t="s">
        <v>44</v>
      </c>
      <c r="H197" s="176"/>
    </row>
    <row r="198" spans="1:8" ht="15.75">
      <c r="A198" s="165" t="s">
        <v>144</v>
      </c>
      <c r="B198" s="168" t="s">
        <v>191</v>
      </c>
      <c r="C198" s="117" t="s">
        <v>136</v>
      </c>
      <c r="D198" s="120">
        <f>SUM(D199:D201)</f>
        <v>36898.300000000003</v>
      </c>
      <c r="E198" s="120">
        <f>SUM(E199:E201)</f>
        <v>8656.7139999999999</v>
      </c>
      <c r="F198" s="121">
        <f>E198/D198</f>
        <v>0.2346101039885306</v>
      </c>
      <c r="G198" s="117" t="s">
        <v>44</v>
      </c>
      <c r="H198" s="168" t="s">
        <v>245</v>
      </c>
    </row>
    <row r="199" spans="1:8" ht="15.75">
      <c r="A199" s="166"/>
      <c r="B199" s="169"/>
      <c r="C199" s="117" t="s">
        <v>138</v>
      </c>
      <c r="D199" s="120">
        <v>36898.300000000003</v>
      </c>
      <c r="E199" s="120">
        <v>8656.7139999999999</v>
      </c>
      <c r="F199" s="121">
        <f t="shared" ref="F199:F201" si="59">E199/D199</f>
        <v>0.2346101039885306</v>
      </c>
      <c r="G199" s="117" t="s">
        <v>44</v>
      </c>
      <c r="H199" s="183"/>
    </row>
    <row r="200" spans="1:8" ht="15.75">
      <c r="A200" s="166"/>
      <c r="B200" s="169"/>
      <c r="C200" s="117" t="s">
        <v>139</v>
      </c>
      <c r="D200" s="120">
        <v>0</v>
      </c>
      <c r="E200" s="120">
        <v>0</v>
      </c>
      <c r="F200" s="121" t="e">
        <f t="shared" si="59"/>
        <v>#DIV/0!</v>
      </c>
      <c r="G200" s="117" t="s">
        <v>44</v>
      </c>
      <c r="H200" s="183"/>
    </row>
    <row r="201" spans="1:8" ht="65.25" customHeight="1">
      <c r="A201" s="167"/>
      <c r="B201" s="170"/>
      <c r="C201" s="117" t="s">
        <v>140</v>
      </c>
      <c r="D201" s="120">
        <v>0</v>
      </c>
      <c r="E201" s="120">
        <v>0</v>
      </c>
      <c r="F201" s="121" t="e">
        <f t="shared" si="59"/>
        <v>#DIV/0!</v>
      </c>
      <c r="G201" s="117" t="s">
        <v>44</v>
      </c>
      <c r="H201" s="184"/>
    </row>
    <row r="202" spans="1:8" ht="15.75">
      <c r="A202" s="177">
        <v>2</v>
      </c>
      <c r="B202" s="180" t="s">
        <v>192</v>
      </c>
      <c r="C202" s="113" t="s">
        <v>136</v>
      </c>
      <c r="D202" s="114">
        <f>SUM(D203:D205)</f>
        <v>12885.333999999999</v>
      </c>
      <c r="E202" s="114">
        <f>SUM(E203:E205)</f>
        <v>1960.3680000000002</v>
      </c>
      <c r="F202" s="115">
        <f>E202/D202</f>
        <v>0.15213947888351209</v>
      </c>
      <c r="G202" s="113" t="s">
        <v>44</v>
      </c>
      <c r="H202" s="116"/>
    </row>
    <row r="203" spans="1:8" ht="15.75">
      <c r="A203" s="178"/>
      <c r="B203" s="181"/>
      <c r="C203" s="113" t="s">
        <v>138</v>
      </c>
      <c r="D203" s="114">
        <f t="shared" ref="D203:E205" si="60">D207</f>
        <v>7885.3339999999998</v>
      </c>
      <c r="E203" s="114">
        <f t="shared" si="60"/>
        <v>915.67800000000011</v>
      </c>
      <c r="F203" s="115">
        <f t="shared" ref="F203:F205" si="61">E203/D203</f>
        <v>0.11612418700336601</v>
      </c>
      <c r="G203" s="113" t="s">
        <v>44</v>
      </c>
      <c r="H203" s="116"/>
    </row>
    <row r="204" spans="1:8" ht="15.75">
      <c r="A204" s="178"/>
      <c r="B204" s="181"/>
      <c r="C204" s="113" t="s">
        <v>139</v>
      </c>
      <c r="D204" s="114">
        <f t="shared" si="60"/>
        <v>5000</v>
      </c>
      <c r="E204" s="114">
        <f t="shared" si="60"/>
        <v>1044.69</v>
      </c>
      <c r="F204" s="115">
        <f t="shared" si="61"/>
        <v>0.20893800000000001</v>
      </c>
      <c r="G204" s="113" t="s">
        <v>44</v>
      </c>
      <c r="H204" s="116"/>
    </row>
    <row r="205" spans="1:8" ht="84" customHeight="1">
      <c r="A205" s="179"/>
      <c r="B205" s="182"/>
      <c r="C205" s="113" t="s">
        <v>140</v>
      </c>
      <c r="D205" s="114">
        <f t="shared" si="60"/>
        <v>0</v>
      </c>
      <c r="E205" s="114">
        <f t="shared" si="60"/>
        <v>0</v>
      </c>
      <c r="F205" s="115" t="e">
        <f t="shared" si="61"/>
        <v>#DIV/0!</v>
      </c>
      <c r="G205" s="113" t="s">
        <v>44</v>
      </c>
      <c r="H205" s="116"/>
    </row>
    <row r="206" spans="1:8" ht="15.75">
      <c r="A206" s="171" t="s">
        <v>154</v>
      </c>
      <c r="B206" s="174" t="s">
        <v>191</v>
      </c>
      <c r="C206" s="117" t="s">
        <v>136</v>
      </c>
      <c r="D206" s="118">
        <f>SUM(D207:D209)</f>
        <v>12885.333999999999</v>
      </c>
      <c r="E206" s="118">
        <f>SUM(E207:E209)</f>
        <v>1960.3680000000002</v>
      </c>
      <c r="F206" s="119">
        <f>E206/D206</f>
        <v>0.15213947888351209</v>
      </c>
      <c r="G206" s="117" t="s">
        <v>44</v>
      </c>
      <c r="H206" s="174" t="s">
        <v>246</v>
      </c>
    </row>
    <row r="207" spans="1:8" ht="15.75">
      <c r="A207" s="172"/>
      <c r="B207" s="175"/>
      <c r="C207" s="117" t="s">
        <v>138</v>
      </c>
      <c r="D207" s="120">
        <v>7885.3339999999998</v>
      </c>
      <c r="E207" s="120">
        <f>883.368+32.31</f>
        <v>915.67800000000011</v>
      </c>
      <c r="F207" s="121">
        <f t="shared" ref="F207:F209" si="62">E207/D207</f>
        <v>0.11612418700336601</v>
      </c>
      <c r="G207" s="117" t="s">
        <v>44</v>
      </c>
      <c r="H207" s="175"/>
    </row>
    <row r="208" spans="1:8" ht="15.75">
      <c r="A208" s="172"/>
      <c r="B208" s="175"/>
      <c r="C208" s="117" t="s">
        <v>139</v>
      </c>
      <c r="D208" s="120">
        <v>5000</v>
      </c>
      <c r="E208" s="120">
        <v>1044.69</v>
      </c>
      <c r="F208" s="121">
        <f t="shared" si="62"/>
        <v>0.20893800000000001</v>
      </c>
      <c r="G208" s="117" t="s">
        <v>44</v>
      </c>
      <c r="H208" s="175"/>
    </row>
    <row r="209" spans="1:8" ht="160.5" customHeight="1">
      <c r="A209" s="173"/>
      <c r="B209" s="176"/>
      <c r="C209" s="117" t="s">
        <v>140</v>
      </c>
      <c r="D209" s="120">
        <v>0</v>
      </c>
      <c r="E209" s="120">
        <v>0</v>
      </c>
      <c r="F209" s="121" t="e">
        <f t="shared" si="62"/>
        <v>#DIV/0!</v>
      </c>
      <c r="G209" s="117" t="s">
        <v>44</v>
      </c>
      <c r="H209" s="176"/>
    </row>
  </sheetData>
  <mergeCells count="155">
    <mergeCell ref="A2:H2"/>
    <mergeCell ref="A4:A5"/>
    <mergeCell ref="B4:B5"/>
    <mergeCell ref="C4:E4"/>
    <mergeCell ref="F4:F5"/>
    <mergeCell ref="G4:G5"/>
    <mergeCell ref="H4:H5"/>
    <mergeCell ref="A14:A17"/>
    <mergeCell ref="B14:B17"/>
    <mergeCell ref="A18:A21"/>
    <mergeCell ref="B18:B21"/>
    <mergeCell ref="H18:H21"/>
    <mergeCell ref="A22:A25"/>
    <mergeCell ref="B22:B25"/>
    <mergeCell ref="H22:H25"/>
    <mergeCell ref="A6:A9"/>
    <mergeCell ref="B6:B9"/>
    <mergeCell ref="G6:G9"/>
    <mergeCell ref="H6:H9"/>
    <mergeCell ref="A10:A13"/>
    <mergeCell ref="B10:B13"/>
    <mergeCell ref="G10:G13"/>
    <mergeCell ref="H10:H13"/>
    <mergeCell ref="A34:A37"/>
    <mergeCell ref="B34:B37"/>
    <mergeCell ref="H34:H37"/>
    <mergeCell ref="A38:A41"/>
    <mergeCell ref="B38:B41"/>
    <mergeCell ref="H38:H41"/>
    <mergeCell ref="A26:A29"/>
    <mergeCell ref="B26:B29"/>
    <mergeCell ref="H26:H29"/>
    <mergeCell ref="A30:A33"/>
    <mergeCell ref="B30:B33"/>
    <mergeCell ref="H30:H33"/>
    <mergeCell ref="A58:A61"/>
    <mergeCell ref="B58:B61"/>
    <mergeCell ref="H58:H61"/>
    <mergeCell ref="A46:A49"/>
    <mergeCell ref="B46:B49"/>
    <mergeCell ref="A50:A53"/>
    <mergeCell ref="B50:B53"/>
    <mergeCell ref="H50:H53"/>
    <mergeCell ref="A54:A57"/>
    <mergeCell ref="B54:B57"/>
    <mergeCell ref="H54:H57"/>
    <mergeCell ref="A70:A73"/>
    <mergeCell ref="B70:B73"/>
    <mergeCell ref="H70:H73"/>
    <mergeCell ref="A74:A77"/>
    <mergeCell ref="B74:B77"/>
    <mergeCell ref="A78:A81"/>
    <mergeCell ref="B78:B81"/>
    <mergeCell ref="H78:H81"/>
    <mergeCell ref="A62:A65"/>
    <mergeCell ref="B62:B65"/>
    <mergeCell ref="H62:H65"/>
    <mergeCell ref="A66:A69"/>
    <mergeCell ref="B66:B69"/>
    <mergeCell ref="H66:H69"/>
    <mergeCell ref="A90:A93"/>
    <mergeCell ref="B90:B93"/>
    <mergeCell ref="G90:G93"/>
    <mergeCell ref="H90:H93"/>
    <mergeCell ref="A94:A97"/>
    <mergeCell ref="B94:B97"/>
    <mergeCell ref="A82:A85"/>
    <mergeCell ref="B82:B85"/>
    <mergeCell ref="H82:H85"/>
    <mergeCell ref="A86:A89"/>
    <mergeCell ref="B86:B89"/>
    <mergeCell ref="H86:H89"/>
    <mergeCell ref="A114:A117"/>
    <mergeCell ref="B114:B117"/>
    <mergeCell ref="H114:H117"/>
    <mergeCell ref="A118:A121"/>
    <mergeCell ref="B118:B121"/>
    <mergeCell ref="A122:A125"/>
    <mergeCell ref="B122:B125"/>
    <mergeCell ref="H122:H125"/>
    <mergeCell ref="A98:A101"/>
    <mergeCell ref="B98:B101"/>
    <mergeCell ref="H98:H101"/>
    <mergeCell ref="A106:A109"/>
    <mergeCell ref="B106:B109"/>
    <mergeCell ref="H106:H113"/>
    <mergeCell ref="A110:A113"/>
    <mergeCell ref="B110:B113"/>
    <mergeCell ref="A134:A137"/>
    <mergeCell ref="B134:B137"/>
    <mergeCell ref="H134:H137"/>
    <mergeCell ref="A126:A129"/>
    <mergeCell ref="B126:B129"/>
    <mergeCell ref="H126:H129"/>
    <mergeCell ref="A130:A133"/>
    <mergeCell ref="B130:B133"/>
    <mergeCell ref="H130:H133"/>
    <mergeCell ref="A142:A145"/>
    <mergeCell ref="B142:B145"/>
    <mergeCell ref="A146:A149"/>
    <mergeCell ref="B146:B149"/>
    <mergeCell ref="H146:H149"/>
    <mergeCell ref="A150:A153"/>
    <mergeCell ref="B150:B153"/>
    <mergeCell ref="H150:H153"/>
    <mergeCell ref="A138:A141"/>
    <mergeCell ref="B138:B141"/>
    <mergeCell ref="G138:G141"/>
    <mergeCell ref="H138:H141"/>
    <mergeCell ref="A162:A165"/>
    <mergeCell ref="B162:B165"/>
    <mergeCell ref="G162:G165"/>
    <mergeCell ref="H162:H165"/>
    <mergeCell ref="A154:A157"/>
    <mergeCell ref="B154:B157"/>
    <mergeCell ref="H154:H157"/>
    <mergeCell ref="A158:A161"/>
    <mergeCell ref="B158:B161"/>
    <mergeCell ref="H158:H161"/>
    <mergeCell ref="A186:A189"/>
    <mergeCell ref="B186:B189"/>
    <mergeCell ref="G186:G189"/>
    <mergeCell ref="H186:H189"/>
    <mergeCell ref="A166:A169"/>
    <mergeCell ref="B166:B169"/>
    <mergeCell ref="A170:A173"/>
    <mergeCell ref="B170:B173"/>
    <mergeCell ref="H170:H173"/>
    <mergeCell ref="A174:A177"/>
    <mergeCell ref="B174:B177"/>
    <mergeCell ref="H174:H177"/>
    <mergeCell ref="A42:A45"/>
    <mergeCell ref="B42:B45"/>
    <mergeCell ref="H42:H45"/>
    <mergeCell ref="A102:A105"/>
    <mergeCell ref="B102:B105"/>
    <mergeCell ref="H102:H105"/>
    <mergeCell ref="A202:A205"/>
    <mergeCell ref="B202:B205"/>
    <mergeCell ref="A206:A209"/>
    <mergeCell ref="B206:B209"/>
    <mergeCell ref="H206:H209"/>
    <mergeCell ref="A190:A193"/>
    <mergeCell ref="B190:B193"/>
    <mergeCell ref="A194:A197"/>
    <mergeCell ref="B194:B197"/>
    <mergeCell ref="H194:H197"/>
    <mergeCell ref="A198:A201"/>
    <mergeCell ref="B198:B201"/>
    <mergeCell ref="H198:H201"/>
    <mergeCell ref="A178:A181"/>
    <mergeCell ref="B178:B181"/>
    <mergeCell ref="A182:A185"/>
    <mergeCell ref="B182:B185"/>
    <mergeCell ref="H182:H185"/>
  </mergeCells>
  <dataValidations count="1">
    <dataValidation type="decimal" operator="greaterThanOrEqual" allowBlank="1" showInputMessage="1" showErrorMessage="1" sqref="E201 E185 E173 E177 E209 E197 E61 E21 E25 E29 E33 E37 E53 E57 E41 E45 E89 E73 E85 E81 E69 E137 E109 E113 E65 E117 E125 E129 E133 E161 E157 E153 E149">
      <formula1>0</formula1>
    </dataValidation>
  </dataValidations>
  <pageMargins left="0.31496062992125984" right="0.31496062992125984" top="0" bottom="0" header="0.31496062992125984" footer="0.11811023622047245"/>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Целевые индикаторы</vt:lpstr>
      <vt:lpstr>Ожидаемые результаты</vt:lpstr>
      <vt:lpstr>Расходные обязательства</vt:lpstr>
      <vt:lpstr>'Целевые индикаторы'!Заголовки_для_печати</vt:lpstr>
      <vt:lpstr>'Целевые индикаторы'!Область_печати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odmitrieva</dc:creator>
  <cp:lastModifiedBy>Пользователь</cp:lastModifiedBy>
  <cp:lastPrinted>2023-04-20T05:53:54Z</cp:lastPrinted>
  <dcterms:created xsi:type="dcterms:W3CDTF">2016-05-06T10:02:19Z</dcterms:created>
  <dcterms:modified xsi:type="dcterms:W3CDTF">2023-06-07T10:36:22Z</dcterms:modified>
</cp:coreProperties>
</file>